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3 Бондарева\ИСПОЛНЕНИЕ ГОД\Перфилово\"/>
    </mc:Choice>
  </mc:AlternateContent>
  <xr:revisionPtr revIDLastSave="0" documentId="13_ncr:1_{20065A72-2E75-4EE1-9197-06D49E73DAF9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перф" sheetId="2" r:id="rId1"/>
  </sheets>
  <definedNames>
    <definedName name="_xlnm.Print_Area" localSheetId="0">перф!$A$1:$H$82</definedName>
  </definedNames>
  <calcPr calcId="191029"/>
</workbook>
</file>

<file path=xl/calcChain.xml><?xml version="1.0" encoding="utf-8"?>
<calcChain xmlns="http://schemas.openxmlformats.org/spreadsheetml/2006/main">
  <c r="D12" i="2" l="1"/>
  <c r="D66" i="2" s="1"/>
  <c r="C12" i="2"/>
  <c r="C14" i="2"/>
  <c r="C15" i="2"/>
  <c r="E25" i="2"/>
  <c r="H25" i="2"/>
  <c r="C30" i="2" l="1"/>
  <c r="D30" i="2"/>
  <c r="C77" i="2" l="1"/>
  <c r="H16" i="2"/>
  <c r="H18" i="2"/>
  <c r="H19" i="2"/>
  <c r="H20" i="2"/>
  <c r="H22" i="2"/>
  <c r="H23" i="2"/>
  <c r="H24" i="2"/>
  <c r="H26" i="2"/>
  <c r="H27" i="2"/>
  <c r="H29" i="2"/>
  <c r="H31" i="2"/>
  <c r="H32" i="2"/>
  <c r="H34" i="2"/>
  <c r="H35" i="2"/>
  <c r="H37" i="2"/>
  <c r="H39" i="2"/>
  <c r="H40" i="2"/>
  <c r="H41" i="2"/>
  <c r="H42" i="2"/>
  <c r="H43" i="2"/>
  <c r="H45" i="2"/>
  <c r="H46" i="2"/>
  <c r="H47" i="2"/>
  <c r="H49" i="2"/>
  <c r="H51" i="2"/>
  <c r="H53" i="2"/>
  <c r="H54" i="2"/>
  <c r="H55" i="2"/>
  <c r="H56" i="2"/>
  <c r="H58" i="2"/>
  <c r="H59" i="2"/>
  <c r="H61" i="2"/>
  <c r="H63" i="2"/>
  <c r="H65" i="2"/>
  <c r="H71" i="2"/>
  <c r="H72" i="2"/>
  <c r="D17" i="2" l="1"/>
  <c r="C17" i="2"/>
  <c r="H17" i="2" s="1"/>
  <c r="D70" i="2" l="1"/>
  <c r="C70" i="2"/>
  <c r="D52" i="2"/>
  <c r="C52" i="2"/>
  <c r="H52" i="2" s="1"/>
  <c r="E55" i="2"/>
  <c r="D21" i="2"/>
  <c r="C21" i="2"/>
  <c r="H21" i="2" s="1"/>
  <c r="H70" i="2" l="1"/>
  <c r="E70" i="2"/>
  <c r="E47" i="2"/>
  <c r="D76" i="2" l="1"/>
  <c r="C36" i="2" l="1"/>
  <c r="D36" i="2"/>
  <c r="F43" i="2" s="1"/>
  <c r="D44" i="2"/>
  <c r="F49" i="2" s="1"/>
  <c r="C44" i="2"/>
  <c r="H44" i="2" s="1"/>
  <c r="E49" i="2"/>
  <c r="D48" i="2"/>
  <c r="C48" i="2"/>
  <c r="H48" i="2" l="1"/>
  <c r="H36" i="2"/>
  <c r="F46" i="2"/>
  <c r="F47" i="2"/>
  <c r="E48" i="2"/>
  <c r="F48" i="2"/>
  <c r="C81" i="2" l="1"/>
  <c r="D57" i="2"/>
  <c r="D14" i="2" l="1"/>
  <c r="D15" i="2"/>
  <c r="H15" i="2" l="1"/>
  <c r="C68" i="2"/>
  <c r="H14" i="2"/>
  <c r="C13" i="2"/>
  <c r="D28" i="2"/>
  <c r="C28" i="2"/>
  <c r="H28" i="2" s="1"/>
  <c r="E27" i="2" l="1"/>
  <c r="E29" i="2"/>
  <c r="E31" i="2"/>
  <c r="E32" i="2"/>
  <c r="E35" i="2"/>
  <c r="E42" i="2"/>
  <c r="E46" i="2"/>
  <c r="E51" i="2"/>
  <c r="E53" i="2"/>
  <c r="E54" i="2"/>
  <c r="E61" i="2"/>
  <c r="E63" i="2"/>
  <c r="E65" i="2"/>
  <c r="E71" i="2"/>
  <c r="E72" i="2"/>
  <c r="E18" i="2"/>
  <c r="E19" i="2"/>
  <c r="E20" i="2"/>
  <c r="E22" i="2"/>
  <c r="E23" i="2"/>
  <c r="E26" i="2"/>
  <c r="D81" i="2" l="1"/>
  <c r="D64" i="2"/>
  <c r="C64" i="2"/>
  <c r="H64" i="2" s="1"/>
  <c r="D62" i="2"/>
  <c r="C62" i="2"/>
  <c r="H62" i="2" s="1"/>
  <c r="D60" i="2"/>
  <c r="C60" i="2"/>
  <c r="H60" i="2" s="1"/>
  <c r="C57" i="2"/>
  <c r="D50" i="2"/>
  <c r="F55" i="2" s="1"/>
  <c r="C50" i="2"/>
  <c r="H38" i="2"/>
  <c r="D33" i="2"/>
  <c r="C33" i="2"/>
  <c r="H33" i="2" s="1"/>
  <c r="H30" i="2"/>
  <c r="H12" i="2"/>
  <c r="C69" i="2"/>
  <c r="F24" i="2" l="1"/>
  <c r="F25" i="2"/>
  <c r="H50" i="2"/>
  <c r="H57" i="2"/>
  <c r="C67" i="2"/>
  <c r="G25" i="2"/>
  <c r="C66" i="2"/>
  <c r="F56" i="2"/>
  <c r="F59" i="2"/>
  <c r="D68" i="2"/>
  <c r="E14" i="2"/>
  <c r="E17" i="2"/>
  <c r="F39" i="2"/>
  <c r="F41" i="2"/>
  <c r="E36" i="2"/>
  <c r="F40" i="2"/>
  <c r="F42" i="2"/>
  <c r="F37" i="2"/>
  <c r="D69" i="2"/>
  <c r="H69" i="2" s="1"/>
  <c r="E15" i="2"/>
  <c r="E21" i="2"/>
  <c r="F32" i="2"/>
  <c r="E28" i="2"/>
  <c r="F31" i="2"/>
  <c r="F29" i="2"/>
  <c r="E33" i="2"/>
  <c r="F38" i="2"/>
  <c r="F52" i="2"/>
  <c r="E52" i="2"/>
  <c r="E60" i="2"/>
  <c r="E64" i="2"/>
  <c r="F30" i="2"/>
  <c r="E30" i="2"/>
  <c r="F45" i="2"/>
  <c r="E44" i="2"/>
  <c r="F54" i="2"/>
  <c r="E50" i="2"/>
  <c r="F53" i="2"/>
  <c r="F51" i="2"/>
  <c r="E62" i="2"/>
  <c r="D13" i="2"/>
  <c r="H13" i="2" s="1"/>
  <c r="G69" i="2" l="1"/>
  <c r="G68" i="2"/>
  <c r="H68" i="2"/>
  <c r="C78" i="2"/>
  <c r="C76" i="2" s="1"/>
  <c r="H66" i="2"/>
  <c r="G61" i="2"/>
  <c r="G58" i="2"/>
  <c r="G65" i="2"/>
  <c r="G72" i="2"/>
  <c r="G66" i="2"/>
  <c r="G63" i="2"/>
  <c r="G71" i="2"/>
  <c r="G70" i="2"/>
  <c r="G62" i="2"/>
  <c r="G64" i="2"/>
  <c r="G60" i="2"/>
  <c r="G57" i="2"/>
  <c r="D67" i="2"/>
  <c r="G67" i="2" s="1"/>
  <c r="G38" i="2"/>
  <c r="F70" i="2"/>
  <c r="G55" i="2"/>
  <c r="G24" i="2"/>
  <c r="G43" i="2"/>
  <c r="G47" i="2"/>
  <c r="G13" i="2"/>
  <c r="G50" i="2"/>
  <c r="G48" i="2"/>
  <c r="G49" i="2"/>
  <c r="G21" i="2"/>
  <c r="G17" i="2"/>
  <c r="G30" i="2"/>
  <c r="G22" i="2"/>
  <c r="G46" i="2"/>
  <c r="G42" i="2"/>
  <c r="G31" i="2"/>
  <c r="G29" i="2"/>
  <c r="G59" i="2"/>
  <c r="G44" i="2"/>
  <c r="G16" i="2"/>
  <c r="G51" i="2"/>
  <c r="G40" i="2"/>
  <c r="G41" i="2"/>
  <c r="G34" i="2"/>
  <c r="G27" i="2"/>
  <c r="G23" i="2"/>
  <c r="G39" i="2"/>
  <c r="G32" i="2"/>
  <c r="G33" i="2"/>
  <c r="G36" i="2"/>
  <c r="G20" i="2"/>
  <c r="G37" i="2"/>
  <c r="G14" i="2"/>
  <c r="G56" i="2"/>
  <c r="G15" i="2"/>
  <c r="G54" i="2"/>
  <c r="G18" i="2"/>
  <c r="G45" i="2"/>
  <c r="G26" i="2"/>
  <c r="G52" i="2"/>
  <c r="G35" i="2"/>
  <c r="G53" i="2"/>
  <c r="G19" i="2"/>
  <c r="G28" i="2"/>
  <c r="C73" i="2"/>
  <c r="F19" i="2"/>
  <c r="E16" i="2"/>
  <c r="E69" i="2"/>
  <c r="E13" i="2"/>
  <c r="E68" i="2"/>
  <c r="H67" i="2" l="1"/>
  <c r="F13" i="2"/>
  <c r="E67" i="2"/>
  <c r="F16" i="2"/>
  <c r="F18" i="2"/>
  <c r="F20" i="2"/>
  <c r="F22" i="2"/>
  <c r="F27" i="2"/>
  <c r="E12" i="2"/>
  <c r="F23" i="2"/>
  <c r="F26" i="2"/>
  <c r="F14" i="2"/>
  <c r="F15" i="2"/>
  <c r="F21" i="2"/>
  <c r="F17" i="2"/>
  <c r="G12" i="2" l="1"/>
  <c r="D73" i="2"/>
  <c r="E66" i="2"/>
  <c r="F72" i="2"/>
  <c r="F69" i="2"/>
  <c r="F67" i="2"/>
  <c r="F68" i="2"/>
  <c r="F71" i="2"/>
</calcChain>
</file>

<file path=xl/sharedStrings.xml><?xml version="1.0" encoding="utf-8"?>
<sst xmlns="http://schemas.openxmlformats.org/spreadsheetml/2006/main" count="120" uniqueCount="111">
  <si>
    <t>Расходы</t>
  </si>
  <si>
    <t>Гос.управ.и органы мест.управ.</t>
  </si>
  <si>
    <t>в том числе зарплата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</si>
  <si>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</si>
  <si>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</si>
  <si>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</si>
  <si>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</si>
  <si>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</si>
  <si>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</si>
  <si>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</si>
  <si>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</si>
  <si>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</si>
  <si>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</si>
  <si>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</si>
  <si>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</si>
  <si>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</si>
  <si>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</si>
  <si>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</si>
  <si>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</si>
  <si>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</si>
  <si>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</si>
  <si>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</si>
  <si>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</si>
  <si>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</si>
  <si>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</si>
  <si>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</si>
  <si>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</si>
  <si>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</si>
  <si>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</si>
  <si>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</si>
  <si>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</si>
  <si>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</si>
  <si>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</si>
  <si>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</si>
  <si>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</si>
  <si>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</si>
  <si>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</si>
  <si>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</si>
  <si>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</si>
  <si>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</si>
  <si>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</si>
  <si>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</si>
  <si>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</si>
  <si>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</si>
  <si>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</si>
  <si>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</si>
  <si>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</si>
  <si>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</si>
  <si>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</si>
  <si>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</si>
  <si>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</si>
  <si>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</si>
  <si>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</si>
  <si>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</si>
  <si>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</si>
  <si>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</si>
  <si>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</si>
  <si>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</si>
  <si>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</si>
  <si>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</si>
  <si>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</si>
  <si>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</si>
  <si>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</si>
  <si>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</si>
  <si>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</si>
  <si>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</si>
  <si>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</si>
  <si>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</si>
  <si>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</si>
  <si>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</si>
  <si>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</si>
  <si>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</si>
  <si>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</si>
  <si>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</si>
  <si>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</si>
  <si>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</si>
  <si>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</si>
  <si>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</si>
  <si>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</si>
  <si>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</si>
  <si>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</si>
  <si>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</si>
  <si>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</si>
  <si>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</si>
  <si>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</si>
  <si>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</si>
  <si>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</si>
  <si>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</si>
  <si>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</si>
  <si>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</si>
  <si>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>Доходы за минусом внутренних оборотов</t>
  </si>
  <si>
    <t>Приложение № 2</t>
  </si>
  <si>
    <t>к информации об исполнении бюджета</t>
  </si>
  <si>
    <t>0700</t>
  </si>
  <si>
    <t>0705</t>
  </si>
  <si>
    <t>ОБРАЗОВАНИЕ</t>
  </si>
  <si>
    <t>Профессиональная подготовка, переподготовка и повышение квалификации</t>
  </si>
  <si>
    <t>0503</t>
  </si>
  <si>
    <t>Благоустройство</t>
  </si>
  <si>
    <t>0412</t>
  </si>
  <si>
    <t>Другие вопросы в области национальной экономики</t>
  </si>
  <si>
    <t xml:space="preserve">                    б/лист ст 266            </t>
  </si>
  <si>
    <t xml:space="preserve">                       б/лист ст. 266</t>
  </si>
  <si>
    <t xml:space="preserve">                     б/лист ст 266</t>
  </si>
  <si>
    <t>Перфиловского муниципального образования</t>
  </si>
  <si>
    <t xml:space="preserve">об исполнении бюджета Перфиловского муниципального образования по состоянию </t>
  </si>
  <si>
    <t>за 2023 года</t>
  </si>
  <si>
    <t xml:space="preserve">                   на 01 января 2024 года по расходам</t>
  </si>
  <si>
    <t>Исполнено на 01.01.2024г., руб.</t>
  </si>
  <si>
    <t>0107</t>
  </si>
  <si>
    <t xml:space="preserve">                      выборы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</si>
</sst>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color indexed="1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5" fillId="0" borderId="0" xfId="0" applyFont="1" applyFill="1" applyAlignment="1">
      <alignment horizontal="left"/>
    </xf>
    <xf numFmtId="0" fontId="2" fillId="0" borderId="1" xfId="0" applyFont="1" applyFill="1" applyBorder="1"/>
    <xf numFmtId="0" fontId="2" fillId="0" borderId="6" xfId="0" applyFont="1" applyFill="1" applyBorder="1"/>
    <xf numFmtId="0" fontId="2" fillId="0" borderId="0" xfId="0" applyFont="1" applyFill="1" applyAlignment="1">
      <alignment horizontal="right"/>
    </xf>
    <xf numFmtId="0" fontId="9" fillId="0" borderId="4" xfId="0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Border="1" applyAlignment="1" applyProtection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 shrinkToFit="1"/>
    </xf>
    <xf numFmtId="4" fontId="9" fillId="0" borderId="4" xfId="0" applyNumberFormat="1" applyFont="1" applyFill="1" applyBorder="1" applyAlignment="1" applyProtection="1">
      <alignment horizontal="center"/>
    </xf>
    <xf numFmtId="164" fontId="12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showGridLines="0" tabSelected="1" view="pageBreakPreview" topLeftCell="A55" zoomScaleNormal="100" zoomScaleSheetLayoutView="100" workbookViewId="0">
      <selection activeCell="C12" sqref="C12:D12"/>
    </sheetView>
  </sheetViews>
  <sheetFormatPr defaultColWidth="9.140625" defaultRowHeight="12" x14ac:dyDescent="0.2"/>
  <cols>
    <col min="1" max="1" width="6.42578125" style="1" customWidth="1"/>
    <col min="2" max="2" width="37.42578125" style="1" customWidth="1"/>
    <col min="3" max="3" width="11.42578125" style="1" customWidth="1"/>
    <col min="4" max="4" width="11.85546875" style="1" customWidth="1"/>
    <col min="5" max="5" width="10.42578125" style="1" customWidth="1"/>
    <col min="6" max="7" width="9.140625" style="1"/>
    <col min="8" max="8" width="14.85546875" style="1" customWidth="1"/>
    <col min="9" max="16384" width="9.140625" style="1"/>
  </cols>
  <sheetData>
    <row r="1" spans="1:8" x14ac:dyDescent="0.2">
      <c r="H1" s="16" t="s">
        <v>91</v>
      </c>
    </row>
    <row r="2" spans="1:8" x14ac:dyDescent="0.2">
      <c r="H2" s="16" t="s">
        <v>92</v>
      </c>
    </row>
    <row r="3" spans="1:8" x14ac:dyDescent="0.2">
      <c r="H3" s="16" t="s">
        <v>104</v>
      </c>
    </row>
    <row r="4" spans="1:8" x14ac:dyDescent="0.2">
      <c r="H4" s="16" t="s">
        <v>106</v>
      </c>
    </row>
    <row r="5" spans="1:8" ht="30" customHeight="1" x14ac:dyDescent="0.3">
      <c r="A5" s="60" t="s">
        <v>69</v>
      </c>
      <c r="B5" s="60"/>
      <c r="C5" s="60"/>
      <c r="D5" s="60"/>
      <c r="E5" s="60"/>
      <c r="F5" s="60"/>
      <c r="G5" s="60"/>
      <c r="H5" s="60"/>
    </row>
    <row r="6" spans="1:8" ht="21" customHeight="1" x14ac:dyDescent="0.3">
      <c r="A6" s="60" t="s">
        <v>105</v>
      </c>
      <c r="B6" s="60"/>
      <c r="C6" s="60"/>
      <c r="D6" s="60"/>
      <c r="E6" s="60"/>
      <c r="F6" s="60"/>
      <c r="G6" s="60"/>
      <c r="H6" s="60"/>
    </row>
    <row r="7" spans="1:8" ht="20.65" customHeight="1" x14ac:dyDescent="0.3">
      <c r="A7" s="60" t="s">
        <v>107</v>
      </c>
      <c r="B7" s="60"/>
      <c r="C7" s="60"/>
      <c r="D7" s="60"/>
      <c r="E7" s="60"/>
      <c r="F7" s="60"/>
      <c r="G7" s="60"/>
      <c r="H7" s="60"/>
    </row>
    <row r="8" spans="1:8" ht="20.65" customHeight="1" x14ac:dyDescent="0.3">
      <c r="A8" s="2"/>
      <c r="B8" s="2"/>
      <c r="C8" s="2"/>
      <c r="D8" s="2"/>
      <c r="E8" s="2"/>
      <c r="F8" s="2"/>
      <c r="G8" s="2"/>
      <c r="H8" s="2"/>
    </row>
    <row r="9" spans="1:8" ht="12" customHeight="1" x14ac:dyDescent="0.2">
      <c r="A9" s="3"/>
      <c r="B9" s="3"/>
      <c r="D9" s="4"/>
    </row>
    <row r="10" spans="1:8" ht="36" customHeight="1" x14ac:dyDescent="0.2">
      <c r="A10" s="61" t="s">
        <v>84</v>
      </c>
      <c r="B10" s="62" t="s">
        <v>0</v>
      </c>
      <c r="C10" s="62" t="s">
        <v>88</v>
      </c>
      <c r="D10" s="62" t="s">
        <v>108</v>
      </c>
      <c r="E10" s="56" t="s">
        <v>68</v>
      </c>
      <c r="F10" s="62" t="s">
        <v>82</v>
      </c>
      <c r="G10" s="62" t="s">
        <v>83</v>
      </c>
      <c r="H10" s="63" t="s">
        <v>89</v>
      </c>
    </row>
    <row r="11" spans="1:8" ht="55.35" customHeight="1" x14ac:dyDescent="0.2">
      <c r="A11" s="61"/>
      <c r="B11" s="62"/>
      <c r="C11" s="62"/>
      <c r="D11" s="62"/>
      <c r="E11" s="5" t="s">
        <v>81</v>
      </c>
      <c r="F11" s="62"/>
      <c r="G11" s="62"/>
      <c r="H11" s="63"/>
    </row>
    <row r="12" spans="1:8" s="7" customFormat="1" ht="13.15" customHeight="1" x14ac:dyDescent="0.2">
      <c r="A12" s="6" t="s">
        <v>12</v>
      </c>
      <c r="B12" s="21" t="s">
        <v>1</v>
      </c>
      <c r="C12" s="46">
        <f>C16+C20+C26+C27+C25</f>
        <v>7544882.8400000008</v>
      </c>
      <c r="D12" s="46">
        <f>D16+D20+D26+D27+D25</f>
        <v>7407413.8500000006</v>
      </c>
      <c r="E12" s="37">
        <f t="shared" ref="E12:E33" si="0">D12*100/C12</f>
        <v>98.177983768400026</v>
      </c>
      <c r="F12" s="38">
        <v>100</v>
      </c>
      <c r="G12" s="37">
        <f>SUM(D12/D$66*100)</f>
        <v>43.45968487624117</v>
      </c>
      <c r="H12" s="39">
        <f>C12-D12</f>
        <v>137468.99000000022</v>
      </c>
    </row>
    <row r="13" spans="1:8" s="7" customFormat="1" ht="13.15" customHeight="1" x14ac:dyDescent="0.2">
      <c r="A13" s="8"/>
      <c r="B13" s="22" t="s">
        <v>6</v>
      </c>
      <c r="C13" s="46">
        <f>C14+C15</f>
        <v>6928805.1100000003</v>
      </c>
      <c r="D13" s="46">
        <f>D14+D15</f>
        <v>6813836.1200000001</v>
      </c>
      <c r="E13" s="40">
        <f t="shared" si="0"/>
        <v>98.340709715819955</v>
      </c>
      <c r="F13" s="38">
        <f>D13/$D$12*100</f>
        <v>91.986707614561041</v>
      </c>
      <c r="G13" s="37">
        <f>SUM(D13/D$66*100)</f>
        <v>39.977133257317568</v>
      </c>
      <c r="H13" s="39">
        <f t="shared" ref="H13:H72" si="1">C13-D13</f>
        <v>114968.99000000022</v>
      </c>
    </row>
    <row r="14" spans="1:8" s="7" customFormat="1" ht="13.15" customHeight="1" x14ac:dyDescent="0.2">
      <c r="A14" s="8"/>
      <c r="B14" s="22" t="s">
        <v>2</v>
      </c>
      <c r="C14" s="46">
        <f>C18+C22</f>
        <v>5123883.25</v>
      </c>
      <c r="D14" s="46">
        <f>D22+D18</f>
        <v>5123883.25</v>
      </c>
      <c r="E14" s="40">
        <f t="shared" si="0"/>
        <v>100</v>
      </c>
      <c r="F14" s="38">
        <f t="shared" ref="F14:F27" si="2">D14/$D$12*100</f>
        <v>69.172363712336661</v>
      </c>
      <c r="G14" s="37">
        <f>SUM(D14/D$66*100)</f>
        <v>30.062091290828906</v>
      </c>
      <c r="H14" s="39">
        <f t="shared" si="1"/>
        <v>0</v>
      </c>
    </row>
    <row r="15" spans="1:8" s="7" customFormat="1" ht="13.15" customHeight="1" x14ac:dyDescent="0.2">
      <c r="A15" s="8"/>
      <c r="B15" s="22" t="s">
        <v>17</v>
      </c>
      <c r="C15" s="46">
        <f>C19+C23</f>
        <v>1804921.86</v>
      </c>
      <c r="D15" s="46">
        <f>D19+D23</f>
        <v>1689952.87</v>
      </c>
      <c r="E15" s="40">
        <f t="shared" si="0"/>
        <v>93.630251117907122</v>
      </c>
      <c r="F15" s="38">
        <f t="shared" si="2"/>
        <v>22.81434390222439</v>
      </c>
      <c r="G15" s="37">
        <f>SUM(D15/D$66*100)</f>
        <v>9.915041966488662</v>
      </c>
      <c r="H15" s="39">
        <f t="shared" si="1"/>
        <v>114968.98999999999</v>
      </c>
    </row>
    <row r="16" spans="1:8" ht="13.15" customHeight="1" x14ac:dyDescent="0.2">
      <c r="A16" s="9" t="s">
        <v>15</v>
      </c>
      <c r="B16" s="23" t="s">
        <v>27</v>
      </c>
      <c r="C16" s="47">
        <v>1366359.23</v>
      </c>
      <c r="D16" s="47">
        <v>1339602.78</v>
      </c>
      <c r="E16" s="41">
        <f t="shared" si="0"/>
        <v>98.041770464711533</v>
      </c>
      <c r="F16" s="42">
        <f t="shared" si="2"/>
        <v>18.084621800900187</v>
      </c>
      <c r="G16" s="37">
        <f>SUM(D16/D$66*100)</f>
        <v>7.8595196457312317</v>
      </c>
      <c r="H16" s="39">
        <f t="shared" si="1"/>
        <v>26756.449999999953</v>
      </c>
    </row>
    <row r="17" spans="1:9" ht="13.15" customHeight="1" x14ac:dyDescent="0.2">
      <c r="A17" s="9"/>
      <c r="B17" s="24" t="s">
        <v>5</v>
      </c>
      <c r="C17" s="48">
        <f>C18+C19</f>
        <v>1366359.23</v>
      </c>
      <c r="D17" s="48">
        <f t="shared" ref="D17" si="3">D18+D19</f>
        <v>1339602.78</v>
      </c>
      <c r="E17" s="41">
        <f t="shared" si="0"/>
        <v>98.041770464711533</v>
      </c>
      <c r="F17" s="42">
        <f t="shared" si="2"/>
        <v>18.084621800900187</v>
      </c>
      <c r="G17" s="37">
        <f>SUM(D17/D$66*100)</f>
        <v>7.8595196457312317</v>
      </c>
      <c r="H17" s="39">
        <f t="shared" si="1"/>
        <v>26756.449999999953</v>
      </c>
      <c r="I17" s="55"/>
    </row>
    <row r="18" spans="1:9" ht="13.15" customHeight="1" x14ac:dyDescent="0.2">
      <c r="A18" s="9"/>
      <c r="B18" s="24" t="s">
        <v>7</v>
      </c>
      <c r="C18" s="49">
        <v>1011561.23</v>
      </c>
      <c r="D18" s="47">
        <v>1011561.23</v>
      </c>
      <c r="E18" s="41">
        <f t="shared" si="0"/>
        <v>100</v>
      </c>
      <c r="F18" s="42">
        <f t="shared" si="2"/>
        <v>13.656064727637702</v>
      </c>
      <c r="G18" s="37">
        <f>SUM(D18/D$66*100)</f>
        <v>5.9348826971268673</v>
      </c>
      <c r="H18" s="39">
        <f t="shared" si="1"/>
        <v>0</v>
      </c>
    </row>
    <row r="19" spans="1:9" ht="13.15" customHeight="1" x14ac:dyDescent="0.2">
      <c r="A19" s="9"/>
      <c r="B19" s="24" t="s">
        <v>18</v>
      </c>
      <c r="C19" s="49">
        <v>354798</v>
      </c>
      <c r="D19" s="47">
        <v>328041.55</v>
      </c>
      <c r="E19" s="41">
        <f t="shared" si="0"/>
        <v>92.458680714096474</v>
      </c>
      <c r="F19" s="42">
        <f>D19/$D$12*100</f>
        <v>4.4285570732624855</v>
      </c>
      <c r="G19" s="37">
        <f>SUM(D19/D$66*100)</f>
        <v>1.9246369486043646</v>
      </c>
      <c r="H19" s="39">
        <f t="shared" si="1"/>
        <v>26756.450000000012</v>
      </c>
    </row>
    <row r="20" spans="1:9" ht="13.15" customHeight="1" x14ac:dyDescent="0.2">
      <c r="A20" s="9" t="s">
        <v>16</v>
      </c>
      <c r="B20" s="23" t="s">
        <v>28</v>
      </c>
      <c r="C20" s="47">
        <v>6008013.4100000001</v>
      </c>
      <c r="D20" s="47">
        <v>5917300.8700000001</v>
      </c>
      <c r="E20" s="41">
        <f t="shared" si="0"/>
        <v>98.490140853397321</v>
      </c>
      <c r="F20" s="42">
        <f t="shared" si="2"/>
        <v>79.883492266332595</v>
      </c>
      <c r="G20" s="37">
        <f>SUM(D20/D$66*100)</f>
        <v>34.717114007084632</v>
      </c>
      <c r="H20" s="39">
        <f t="shared" si="1"/>
        <v>90712.540000000037</v>
      </c>
    </row>
    <row r="21" spans="1:9" ht="13.15" customHeight="1" x14ac:dyDescent="0.2">
      <c r="A21" s="9"/>
      <c r="B21" s="24" t="s">
        <v>6</v>
      </c>
      <c r="C21" s="48">
        <f>+C22+C23+C24</f>
        <v>5562445.8799999999</v>
      </c>
      <c r="D21" s="48">
        <f t="shared" ref="D21" si="4">+D22+D23+D24</f>
        <v>5474233.3399999999</v>
      </c>
      <c r="E21" s="41">
        <f t="shared" si="0"/>
        <v>98.414141154754034</v>
      </c>
      <c r="F21" s="42">
        <f t="shared" si="2"/>
        <v>73.902085813660861</v>
      </c>
      <c r="G21" s="37">
        <f>SUM(D21/D$66*100)</f>
        <v>32.117613611586336</v>
      </c>
      <c r="H21" s="39">
        <f t="shared" si="1"/>
        <v>88212.540000000037</v>
      </c>
    </row>
    <row r="22" spans="1:9" ht="13.15" customHeight="1" x14ac:dyDescent="0.2">
      <c r="A22" s="9"/>
      <c r="B22" s="24" t="s">
        <v>2</v>
      </c>
      <c r="C22" s="49">
        <v>4112322.02</v>
      </c>
      <c r="D22" s="47">
        <v>4112322.02</v>
      </c>
      <c r="E22" s="41">
        <f t="shared" si="0"/>
        <v>100</v>
      </c>
      <c r="F22" s="42">
        <f t="shared" si="2"/>
        <v>55.516298984698956</v>
      </c>
      <c r="G22" s="37">
        <f>SUM(D22/D$66*100)</f>
        <v>24.12720859370204</v>
      </c>
      <c r="H22" s="39">
        <f t="shared" si="1"/>
        <v>0</v>
      </c>
    </row>
    <row r="23" spans="1:9" ht="13.15" customHeight="1" x14ac:dyDescent="0.2">
      <c r="A23" s="9"/>
      <c r="B23" s="24" t="s">
        <v>8</v>
      </c>
      <c r="C23" s="49">
        <v>1450123.86</v>
      </c>
      <c r="D23" s="47">
        <v>1361911.32</v>
      </c>
      <c r="E23" s="41">
        <f t="shared" si="0"/>
        <v>93.91689617464813</v>
      </c>
      <c r="F23" s="42">
        <f t="shared" si="2"/>
        <v>18.385786828961905</v>
      </c>
      <c r="G23" s="37">
        <f>SUM(D23/D$66*100)</f>
        <v>7.9904050178842976</v>
      </c>
      <c r="H23" s="39">
        <f t="shared" si="1"/>
        <v>88212.540000000037</v>
      </c>
    </row>
    <row r="24" spans="1:9" ht="13.15" customHeight="1" x14ac:dyDescent="0.2">
      <c r="A24" s="9"/>
      <c r="B24" s="24" t="s">
        <v>101</v>
      </c>
      <c r="C24" s="49">
        <v>0</v>
      </c>
      <c r="D24" s="47">
        <v>0</v>
      </c>
      <c r="E24" s="64">
        <v>0</v>
      </c>
      <c r="F24" s="42">
        <f t="shared" si="2"/>
        <v>0</v>
      </c>
      <c r="G24" s="37">
        <f>SUM(D24/D$66*100)</f>
        <v>0</v>
      </c>
      <c r="H24" s="39">
        <f t="shared" si="1"/>
        <v>0</v>
      </c>
    </row>
    <row r="25" spans="1:9" ht="13.15" customHeight="1" x14ac:dyDescent="0.2">
      <c r="A25" s="9" t="s">
        <v>109</v>
      </c>
      <c r="B25" s="24" t="s">
        <v>110</v>
      </c>
      <c r="C25" s="49">
        <v>147660.20000000001</v>
      </c>
      <c r="D25" s="47">
        <v>147660.20000000001</v>
      </c>
      <c r="E25" s="41">
        <f t="shared" si="0"/>
        <v>100</v>
      </c>
      <c r="F25" s="42">
        <f t="shared" si="2"/>
        <v>1.9934109662308119</v>
      </c>
      <c r="G25" s="37">
        <f>SUM(D25/D$66*100)</f>
        <v>0.86633012421234512</v>
      </c>
      <c r="H25" s="39">
        <f t="shared" si="1"/>
        <v>0</v>
      </c>
    </row>
    <row r="26" spans="1:9" ht="13.15" customHeight="1" x14ac:dyDescent="0.2">
      <c r="A26" s="9" t="s">
        <v>43</v>
      </c>
      <c r="B26" s="23" t="s">
        <v>13</v>
      </c>
      <c r="C26" s="48">
        <v>20000</v>
      </c>
      <c r="D26" s="48">
        <v>0</v>
      </c>
      <c r="E26" s="41">
        <f t="shared" si="0"/>
        <v>0</v>
      </c>
      <c r="F26" s="42">
        <f t="shared" si="2"/>
        <v>0</v>
      </c>
      <c r="G26" s="37">
        <f>SUM(D26/D$66*100)</f>
        <v>0</v>
      </c>
      <c r="H26" s="39">
        <f t="shared" si="1"/>
        <v>20000</v>
      </c>
    </row>
    <row r="27" spans="1:9" ht="13.15" customHeight="1" x14ac:dyDescent="0.2">
      <c r="A27" s="9" t="s">
        <v>59</v>
      </c>
      <c r="B27" s="24" t="s">
        <v>60</v>
      </c>
      <c r="C27" s="48">
        <v>2850</v>
      </c>
      <c r="D27" s="47">
        <v>2850</v>
      </c>
      <c r="E27" s="41">
        <f t="shared" si="0"/>
        <v>100</v>
      </c>
      <c r="F27" s="42">
        <f t="shared" si="2"/>
        <v>3.8474966536397856E-2</v>
      </c>
      <c r="G27" s="37">
        <f>SUM(D27/D$66*100)</f>
        <v>1.6721099212957748E-2</v>
      </c>
      <c r="H27" s="39">
        <f t="shared" si="1"/>
        <v>0</v>
      </c>
    </row>
    <row r="28" spans="1:9" s="7" customFormat="1" ht="13.15" customHeight="1" x14ac:dyDescent="0.2">
      <c r="A28" s="10" t="s">
        <v>70</v>
      </c>
      <c r="B28" s="25" t="s">
        <v>71</v>
      </c>
      <c r="C28" s="50">
        <f>C29</f>
        <v>173700</v>
      </c>
      <c r="D28" s="50">
        <f>D29</f>
        <v>173700</v>
      </c>
      <c r="E28" s="43">
        <f t="shared" si="0"/>
        <v>100</v>
      </c>
      <c r="F28" s="43">
        <v>100</v>
      </c>
      <c r="G28" s="37">
        <f>SUM(D28/D$66*100)</f>
        <v>1.0191069941371091</v>
      </c>
      <c r="H28" s="39">
        <f t="shared" si="1"/>
        <v>0</v>
      </c>
    </row>
    <row r="29" spans="1:9" s="7" customFormat="1" ht="13.15" customHeight="1" x14ac:dyDescent="0.2">
      <c r="A29" s="9" t="s">
        <v>33</v>
      </c>
      <c r="B29" s="24" t="s">
        <v>34</v>
      </c>
      <c r="C29" s="48">
        <v>173700</v>
      </c>
      <c r="D29" s="47">
        <v>173700</v>
      </c>
      <c r="E29" s="41">
        <f t="shared" si="0"/>
        <v>100</v>
      </c>
      <c r="F29" s="41">
        <f>D29/$D$28*100</f>
        <v>100</v>
      </c>
      <c r="G29" s="37">
        <f>SUM(D29/D$66*100)</f>
        <v>1.0191069941371091</v>
      </c>
      <c r="H29" s="39">
        <f t="shared" si="1"/>
        <v>0</v>
      </c>
    </row>
    <row r="30" spans="1:9" ht="13.15" customHeight="1" x14ac:dyDescent="0.2">
      <c r="A30" s="9"/>
      <c r="B30" s="24" t="s">
        <v>35</v>
      </c>
      <c r="C30" s="48">
        <f>C31+C32</f>
        <v>161100</v>
      </c>
      <c r="D30" s="48">
        <f>D31+D32</f>
        <v>161100</v>
      </c>
      <c r="E30" s="41">
        <f t="shared" si="0"/>
        <v>100</v>
      </c>
      <c r="F30" s="41">
        <f t="shared" ref="F30:F32" si="5">D30/$D$28*100</f>
        <v>92.746113989637308</v>
      </c>
      <c r="G30" s="37">
        <f>SUM(D30/D$66*100)</f>
        <v>0.94518213445876964</v>
      </c>
      <c r="H30" s="39">
        <f t="shared" si="1"/>
        <v>0</v>
      </c>
    </row>
    <row r="31" spans="1:9" ht="13.15" customHeight="1" x14ac:dyDescent="0.2">
      <c r="A31" s="9"/>
      <c r="B31" s="24" t="s">
        <v>36</v>
      </c>
      <c r="C31" s="49">
        <v>123732.7</v>
      </c>
      <c r="D31" s="47">
        <v>123732.7</v>
      </c>
      <c r="E31" s="41">
        <f t="shared" si="0"/>
        <v>100</v>
      </c>
      <c r="F31" s="41">
        <f t="shared" si="5"/>
        <v>71.233563615428892</v>
      </c>
      <c r="G31" s="37">
        <f>SUM(D31/D$66*100)</f>
        <v>0.72594622897794281</v>
      </c>
      <c r="H31" s="39">
        <f t="shared" si="1"/>
        <v>0</v>
      </c>
    </row>
    <row r="32" spans="1:9" ht="13.15" customHeight="1" x14ac:dyDescent="0.2">
      <c r="A32" s="9"/>
      <c r="B32" s="24" t="s">
        <v>37</v>
      </c>
      <c r="C32" s="49">
        <v>37367.300000000003</v>
      </c>
      <c r="D32" s="47">
        <v>37367.300000000003</v>
      </c>
      <c r="E32" s="41">
        <f t="shared" si="0"/>
        <v>100</v>
      </c>
      <c r="F32" s="41">
        <f t="shared" si="5"/>
        <v>21.512550374208406</v>
      </c>
      <c r="G32" s="37">
        <f>SUM(D32/D$66*100)</f>
        <v>0.21923590548082669</v>
      </c>
      <c r="H32" s="39">
        <f t="shared" si="1"/>
        <v>0</v>
      </c>
    </row>
    <row r="33" spans="1:8" s="7" customFormat="1" ht="27.2" customHeight="1" x14ac:dyDescent="0.2">
      <c r="A33" s="10" t="s">
        <v>19</v>
      </c>
      <c r="B33" s="26" t="s">
        <v>23</v>
      </c>
      <c r="C33" s="50">
        <f>C34+C35</f>
        <v>25334</v>
      </c>
      <c r="D33" s="50">
        <f>D34+D35</f>
        <v>25334</v>
      </c>
      <c r="E33" s="43">
        <f t="shared" si="0"/>
        <v>100</v>
      </c>
      <c r="F33" s="43">
        <v>0</v>
      </c>
      <c r="G33" s="37">
        <f>SUM(D33/D$66*100)</f>
        <v>0.14863590437230581</v>
      </c>
      <c r="H33" s="39">
        <f t="shared" si="1"/>
        <v>0</v>
      </c>
    </row>
    <row r="34" spans="1:8" ht="36.75" customHeight="1" x14ac:dyDescent="0.2">
      <c r="A34" s="9" t="s">
        <v>24</v>
      </c>
      <c r="B34" s="27" t="s">
        <v>45</v>
      </c>
      <c r="C34" s="48">
        <v>0</v>
      </c>
      <c r="D34" s="48">
        <v>0</v>
      </c>
      <c r="E34" s="41">
        <v>0</v>
      </c>
      <c r="F34" s="41">
        <v>0</v>
      </c>
      <c r="G34" s="37">
        <f>SUM(D34/D$66*100)</f>
        <v>0</v>
      </c>
      <c r="H34" s="39">
        <f t="shared" si="1"/>
        <v>0</v>
      </c>
    </row>
    <row r="35" spans="1:8" ht="13.15" customHeight="1" x14ac:dyDescent="0.2">
      <c r="A35" s="9" t="s">
        <v>58</v>
      </c>
      <c r="B35" s="27" t="s">
        <v>44</v>
      </c>
      <c r="C35" s="48">
        <v>25334</v>
      </c>
      <c r="D35" s="48">
        <v>25334</v>
      </c>
      <c r="E35" s="41">
        <f t="shared" ref="E35:E36" si="6">D35*100/C35</f>
        <v>100</v>
      </c>
      <c r="F35" s="41">
        <v>0</v>
      </c>
      <c r="G35" s="37">
        <f>SUM(D35/D$66*100)</f>
        <v>0.14863590437230581</v>
      </c>
      <c r="H35" s="39">
        <f t="shared" si="1"/>
        <v>0</v>
      </c>
    </row>
    <row r="36" spans="1:8" s="7" customFormat="1" ht="13.15" customHeight="1" x14ac:dyDescent="0.2">
      <c r="A36" s="10" t="s">
        <v>56</v>
      </c>
      <c r="B36" s="26" t="s">
        <v>57</v>
      </c>
      <c r="C36" s="50">
        <f>C37+C41+C42+C43</f>
        <v>2394916.14</v>
      </c>
      <c r="D36" s="50">
        <f>D37+D41+D42+D43</f>
        <v>1344637.83</v>
      </c>
      <c r="E36" s="43">
        <f t="shared" si="6"/>
        <v>56.145507875695387</v>
      </c>
      <c r="F36" s="43">
        <v>100</v>
      </c>
      <c r="G36" s="37">
        <f>SUM(D36/D$66*100)</f>
        <v>7.8890605476934095</v>
      </c>
      <c r="H36" s="39">
        <f t="shared" si="1"/>
        <v>1050278.31</v>
      </c>
    </row>
    <row r="37" spans="1:8" ht="13.15" customHeight="1" x14ac:dyDescent="0.2">
      <c r="A37" s="9" t="s">
        <v>53</v>
      </c>
      <c r="B37" s="28" t="s">
        <v>54</v>
      </c>
      <c r="C37" s="48">
        <v>0</v>
      </c>
      <c r="D37" s="47">
        <v>0</v>
      </c>
      <c r="E37" s="58">
        <v>0</v>
      </c>
      <c r="F37" s="41">
        <f>D37/$D$36*100</f>
        <v>0</v>
      </c>
      <c r="G37" s="37">
        <f>SUM(D37/D$66*100)</f>
        <v>0</v>
      </c>
      <c r="H37" s="39">
        <f t="shared" si="1"/>
        <v>0</v>
      </c>
    </row>
    <row r="38" spans="1:8" ht="13.15" customHeight="1" x14ac:dyDescent="0.2">
      <c r="A38" s="9"/>
      <c r="B38" s="27" t="s">
        <v>35</v>
      </c>
      <c r="C38" s="48">
        <v>0</v>
      </c>
      <c r="D38" s="47">
        <v>0</v>
      </c>
      <c r="E38" s="58">
        <v>0</v>
      </c>
      <c r="F38" s="41">
        <f t="shared" ref="F38:F43" si="7">D38/$D$36*100</f>
        <v>0</v>
      </c>
      <c r="G38" s="37">
        <f>SUM(D38/D$66*100)</f>
        <v>0</v>
      </c>
      <c r="H38" s="39">
        <f t="shared" si="1"/>
        <v>0</v>
      </c>
    </row>
    <row r="39" spans="1:8" ht="13.15" customHeight="1" x14ac:dyDescent="0.2">
      <c r="A39" s="9"/>
      <c r="B39" s="27" t="s">
        <v>55</v>
      </c>
      <c r="C39" s="48">
        <v>0</v>
      </c>
      <c r="D39" s="47">
        <v>0</v>
      </c>
      <c r="E39" s="58">
        <v>0</v>
      </c>
      <c r="F39" s="41">
        <f t="shared" si="7"/>
        <v>0</v>
      </c>
      <c r="G39" s="37">
        <f>SUM(D39/D$66*100)</f>
        <v>0</v>
      </c>
      <c r="H39" s="39">
        <f t="shared" si="1"/>
        <v>0</v>
      </c>
    </row>
    <row r="40" spans="1:8" ht="13.15" customHeight="1" x14ac:dyDescent="0.2">
      <c r="A40" s="9"/>
      <c r="B40" s="27" t="s">
        <v>37</v>
      </c>
      <c r="C40" s="48">
        <v>0</v>
      </c>
      <c r="D40" s="47">
        <v>0</v>
      </c>
      <c r="E40" s="58">
        <v>0</v>
      </c>
      <c r="F40" s="41">
        <f t="shared" si="7"/>
        <v>0</v>
      </c>
      <c r="G40" s="37">
        <f>SUM(D40/D$66*100)</f>
        <v>0</v>
      </c>
      <c r="H40" s="39">
        <f t="shared" si="1"/>
        <v>0</v>
      </c>
    </row>
    <row r="41" spans="1:8" ht="13.15" customHeight="1" x14ac:dyDescent="0.2">
      <c r="A41" s="9" t="s">
        <v>61</v>
      </c>
      <c r="B41" s="27" t="s">
        <v>62</v>
      </c>
      <c r="C41" s="48">
        <v>0</v>
      </c>
      <c r="D41" s="48">
        <v>0</v>
      </c>
      <c r="E41" s="41">
        <v>0</v>
      </c>
      <c r="F41" s="41">
        <f t="shared" si="7"/>
        <v>0</v>
      </c>
      <c r="G41" s="37">
        <f>SUM(D41/D$66*100)</f>
        <v>0</v>
      </c>
      <c r="H41" s="39">
        <f t="shared" si="1"/>
        <v>0</v>
      </c>
    </row>
    <row r="42" spans="1:8" ht="13.15" customHeight="1" x14ac:dyDescent="0.2">
      <c r="A42" s="9" t="s">
        <v>63</v>
      </c>
      <c r="B42" s="27" t="s">
        <v>73</v>
      </c>
      <c r="C42" s="47">
        <v>2394916.14</v>
      </c>
      <c r="D42" s="48">
        <v>1344637.83</v>
      </c>
      <c r="E42" s="41">
        <f t="shared" ref="E42:E55" si="8">D42*100/C42</f>
        <v>56.145507875695387</v>
      </c>
      <c r="F42" s="41">
        <f t="shared" si="7"/>
        <v>100</v>
      </c>
      <c r="G42" s="37">
        <f>SUM(D42/D$66*100)</f>
        <v>7.8890605476934095</v>
      </c>
      <c r="H42" s="39">
        <f t="shared" si="1"/>
        <v>1050278.31</v>
      </c>
    </row>
    <row r="43" spans="1:8" ht="22.9" customHeight="1" x14ac:dyDescent="0.2">
      <c r="A43" s="9" t="s">
        <v>99</v>
      </c>
      <c r="B43" s="27" t="s">
        <v>100</v>
      </c>
      <c r="C43" s="47">
        <v>0</v>
      </c>
      <c r="D43" s="48">
        <v>0</v>
      </c>
      <c r="E43" s="64">
        <v>0</v>
      </c>
      <c r="F43" s="41">
        <f t="shared" si="7"/>
        <v>0</v>
      </c>
      <c r="G43" s="37">
        <f>SUM(D43/D$66*100)</f>
        <v>0</v>
      </c>
      <c r="H43" s="39">
        <f t="shared" si="1"/>
        <v>0</v>
      </c>
    </row>
    <row r="44" spans="1:8" s="7" customFormat="1" ht="13.15" customHeight="1" x14ac:dyDescent="0.2">
      <c r="A44" s="10" t="s">
        <v>20</v>
      </c>
      <c r="B44" s="25" t="s">
        <v>29</v>
      </c>
      <c r="C44" s="50">
        <f>C45+C46+C47</f>
        <v>700922.98</v>
      </c>
      <c r="D44" s="50">
        <f>D45+D46+D47</f>
        <v>700922.98</v>
      </c>
      <c r="E44" s="43">
        <f t="shared" si="8"/>
        <v>100</v>
      </c>
      <c r="F44" s="43">
        <v>100</v>
      </c>
      <c r="G44" s="37">
        <f>SUM(D44/D$66*100)</f>
        <v>4.112351820779649</v>
      </c>
      <c r="H44" s="39">
        <f t="shared" si="1"/>
        <v>0</v>
      </c>
    </row>
    <row r="45" spans="1:8" ht="13.15" customHeight="1" x14ac:dyDescent="0.2">
      <c r="A45" s="9" t="s">
        <v>38</v>
      </c>
      <c r="B45" s="23" t="s">
        <v>39</v>
      </c>
      <c r="C45" s="47">
        <v>0</v>
      </c>
      <c r="D45" s="47">
        <v>0</v>
      </c>
      <c r="E45" s="58">
        <v>0</v>
      </c>
      <c r="F45" s="41">
        <f>D45/$D$44*100</f>
        <v>0</v>
      </c>
      <c r="G45" s="37">
        <f>SUM(D45/D$66*100)</f>
        <v>0</v>
      </c>
      <c r="H45" s="39">
        <f t="shared" si="1"/>
        <v>0</v>
      </c>
    </row>
    <row r="46" spans="1:8" ht="13.15" customHeight="1" x14ac:dyDescent="0.2">
      <c r="A46" s="9" t="s">
        <v>21</v>
      </c>
      <c r="B46" s="23" t="s">
        <v>72</v>
      </c>
      <c r="C46" s="47">
        <v>206376.42</v>
      </c>
      <c r="D46" s="47">
        <v>206376.42</v>
      </c>
      <c r="E46" s="41">
        <f t="shared" si="8"/>
        <v>100</v>
      </c>
      <c r="F46" s="41">
        <f t="shared" ref="F46:F47" si="9">D46/$D$44*100</f>
        <v>29.443523167124585</v>
      </c>
      <c r="G46" s="37">
        <f>SUM(D46/D$66*100)</f>
        <v>1.2108212610649256</v>
      </c>
      <c r="H46" s="39">
        <f t="shared" si="1"/>
        <v>0</v>
      </c>
    </row>
    <row r="47" spans="1:8" ht="13.15" customHeight="1" x14ac:dyDescent="0.2">
      <c r="A47" s="9" t="s">
        <v>97</v>
      </c>
      <c r="B47" s="23" t="s">
        <v>98</v>
      </c>
      <c r="C47" s="47">
        <v>494546.56</v>
      </c>
      <c r="D47" s="47">
        <v>494546.56</v>
      </c>
      <c r="E47" s="41">
        <f t="shared" si="8"/>
        <v>100</v>
      </c>
      <c r="F47" s="41">
        <f t="shared" si="9"/>
        <v>70.556476832875418</v>
      </c>
      <c r="G47" s="37">
        <f>SUM(D47/D$66*100)</f>
        <v>2.9015305597147232</v>
      </c>
      <c r="H47" s="39">
        <f t="shared" si="1"/>
        <v>0</v>
      </c>
    </row>
    <row r="48" spans="1:8" ht="13.15" customHeight="1" x14ac:dyDescent="0.2">
      <c r="A48" s="10" t="s">
        <v>93</v>
      </c>
      <c r="B48" s="25" t="s">
        <v>95</v>
      </c>
      <c r="C48" s="54">
        <f>C49</f>
        <v>18325</v>
      </c>
      <c r="D48" s="54">
        <f>D49</f>
        <v>18325</v>
      </c>
      <c r="E48" s="41">
        <f t="shared" si="8"/>
        <v>100</v>
      </c>
      <c r="F48" s="41">
        <f t="shared" ref="F48:F49" si="10">D48/$D$44*100</f>
        <v>2.6144099313165623</v>
      </c>
      <c r="G48" s="37">
        <f t="shared" ref="G48:G49" si="11">SUM(D48/D$66*100)</f>
        <v>0.1075137344131406</v>
      </c>
      <c r="H48" s="39">
        <f t="shared" si="1"/>
        <v>0</v>
      </c>
    </row>
    <row r="49" spans="1:8" ht="22.9" customHeight="1" x14ac:dyDescent="0.2">
      <c r="A49" s="9" t="s">
        <v>94</v>
      </c>
      <c r="B49" s="53" t="s">
        <v>96</v>
      </c>
      <c r="C49" s="47">
        <v>18325</v>
      </c>
      <c r="D49" s="47">
        <v>18325</v>
      </c>
      <c r="E49" s="41">
        <f t="shared" si="8"/>
        <v>100</v>
      </c>
      <c r="F49" s="41">
        <f t="shared" si="10"/>
        <v>2.6144099313165623</v>
      </c>
      <c r="G49" s="37">
        <f t="shared" si="11"/>
        <v>0.1075137344131406</v>
      </c>
      <c r="H49" s="39">
        <f t="shared" si="1"/>
        <v>0</v>
      </c>
    </row>
    <row r="50" spans="1:8" s="7" customFormat="1" ht="13.15" customHeight="1" x14ac:dyDescent="0.2">
      <c r="A50" s="10" t="s">
        <v>14</v>
      </c>
      <c r="B50" s="29" t="s">
        <v>74</v>
      </c>
      <c r="C50" s="50">
        <f>C51+C56</f>
        <v>4890093.93</v>
      </c>
      <c r="D50" s="50">
        <f>D51+D56</f>
        <v>4868654.53</v>
      </c>
      <c r="E50" s="43">
        <f t="shared" si="8"/>
        <v>99.561574883695542</v>
      </c>
      <c r="F50" s="43">
        <v>100</v>
      </c>
      <c r="G50" s="37">
        <f t="shared" ref="G50:G72" si="12">SUM(D50/D$66*100)</f>
        <v>28.564651027981114</v>
      </c>
      <c r="H50" s="39">
        <f t="shared" si="1"/>
        <v>21439.399999999441</v>
      </c>
    </row>
    <row r="51" spans="1:8" ht="13.15" customHeight="1" x14ac:dyDescent="0.2">
      <c r="A51" s="9" t="s">
        <v>25</v>
      </c>
      <c r="B51" s="23" t="s">
        <v>30</v>
      </c>
      <c r="C51" s="47">
        <v>4890093.93</v>
      </c>
      <c r="D51" s="47">
        <v>4868654.53</v>
      </c>
      <c r="E51" s="41">
        <f t="shared" si="8"/>
        <v>99.561574883695542</v>
      </c>
      <c r="F51" s="41">
        <f>D51/$D$50*100</f>
        <v>100</v>
      </c>
      <c r="G51" s="37">
        <f t="shared" si="12"/>
        <v>28.564651027981114</v>
      </c>
      <c r="H51" s="39">
        <f t="shared" si="1"/>
        <v>21439.399999999441</v>
      </c>
    </row>
    <row r="52" spans="1:8" ht="13.15" customHeight="1" x14ac:dyDescent="0.2">
      <c r="A52" s="9"/>
      <c r="B52" s="23" t="s">
        <v>35</v>
      </c>
      <c r="C52" s="48">
        <f>C53+C54+C55</f>
        <v>3877370.9099999997</v>
      </c>
      <c r="D52" s="48">
        <f t="shared" ref="D52" si="13">D53+D54+D55</f>
        <v>3855931.51</v>
      </c>
      <c r="E52" s="41">
        <f t="shared" si="8"/>
        <v>99.447063474255046</v>
      </c>
      <c r="F52" s="41">
        <f t="shared" ref="F52:F59" si="14">D52/$D$50*100</f>
        <v>79.199119309868138</v>
      </c>
      <c r="G52" s="37">
        <f t="shared" si="12"/>
        <v>22.622952048098238</v>
      </c>
      <c r="H52" s="39">
        <f t="shared" si="1"/>
        <v>21439.399999999907</v>
      </c>
    </row>
    <row r="53" spans="1:8" ht="13.15" customHeight="1" x14ac:dyDescent="0.2">
      <c r="A53" s="9"/>
      <c r="B53" s="24" t="s">
        <v>36</v>
      </c>
      <c r="C53" s="49">
        <v>2962968.4</v>
      </c>
      <c r="D53" s="47">
        <v>2962968.4</v>
      </c>
      <c r="E53" s="41">
        <f t="shared" si="8"/>
        <v>100</v>
      </c>
      <c r="F53" s="41">
        <f t="shared" si="14"/>
        <v>60.858053939596324</v>
      </c>
      <c r="G53" s="37">
        <f t="shared" si="12"/>
        <v>17.383890730266202</v>
      </c>
      <c r="H53" s="39">
        <f t="shared" si="1"/>
        <v>0</v>
      </c>
    </row>
    <row r="54" spans="1:8" ht="13.15" customHeight="1" x14ac:dyDescent="0.2">
      <c r="A54" s="9"/>
      <c r="B54" s="24" t="s">
        <v>37</v>
      </c>
      <c r="C54" s="49">
        <v>910486.86</v>
      </c>
      <c r="D54" s="47">
        <v>889047.46</v>
      </c>
      <c r="E54" s="41">
        <f t="shared" si="8"/>
        <v>97.645281778146696</v>
      </c>
      <c r="F54" s="41">
        <f t="shared" si="14"/>
        <v>18.260639659721349</v>
      </c>
      <c r="G54" s="37">
        <f t="shared" si="12"/>
        <v>5.2160879942765206</v>
      </c>
      <c r="H54" s="39">
        <f t="shared" si="1"/>
        <v>21439.400000000023</v>
      </c>
    </row>
    <row r="55" spans="1:8" ht="13.15" customHeight="1" x14ac:dyDescent="0.2">
      <c r="A55" s="9"/>
      <c r="B55" s="24" t="s">
        <v>102</v>
      </c>
      <c r="C55" s="49">
        <v>3915.65</v>
      </c>
      <c r="D55" s="47">
        <v>3915.65</v>
      </c>
      <c r="E55" s="41">
        <f t="shared" si="8"/>
        <v>100</v>
      </c>
      <c r="F55" s="41">
        <f t="shared" si="14"/>
        <v>8.0425710550467003E-2</v>
      </c>
      <c r="G55" s="37">
        <f t="shared" si="12"/>
        <v>2.2973323555515093E-2</v>
      </c>
      <c r="H55" s="39">
        <f t="shared" si="1"/>
        <v>0</v>
      </c>
    </row>
    <row r="56" spans="1:8" ht="13.15" customHeight="1" x14ac:dyDescent="0.2">
      <c r="A56" s="9" t="s">
        <v>46</v>
      </c>
      <c r="B56" s="23" t="s">
        <v>42</v>
      </c>
      <c r="C56" s="48">
        <v>0</v>
      </c>
      <c r="D56" s="48">
        <v>0</v>
      </c>
      <c r="E56" s="58">
        <v>0</v>
      </c>
      <c r="F56" s="41">
        <f t="shared" si="14"/>
        <v>0</v>
      </c>
      <c r="G56" s="37">
        <f t="shared" si="12"/>
        <v>0</v>
      </c>
      <c r="H56" s="39">
        <f t="shared" si="1"/>
        <v>0</v>
      </c>
    </row>
    <row r="57" spans="1:8" s="7" customFormat="1" ht="13.15" customHeight="1" x14ac:dyDescent="0.2">
      <c r="A57" s="10" t="s">
        <v>22</v>
      </c>
      <c r="B57" s="25" t="s">
        <v>3</v>
      </c>
      <c r="C57" s="50">
        <f>C58+C59</f>
        <v>0</v>
      </c>
      <c r="D57" s="50">
        <f>D58</f>
        <v>0</v>
      </c>
      <c r="E57" s="58">
        <v>0</v>
      </c>
      <c r="F57" s="41">
        <v>100</v>
      </c>
      <c r="G57" s="37">
        <f>SUM(D57/D$66*100)</f>
        <v>0</v>
      </c>
      <c r="H57" s="39">
        <f t="shared" si="1"/>
        <v>0</v>
      </c>
    </row>
    <row r="58" spans="1:8" ht="13.15" customHeight="1" x14ac:dyDescent="0.2">
      <c r="A58" s="9" t="s">
        <v>40</v>
      </c>
      <c r="B58" s="23" t="s">
        <v>41</v>
      </c>
      <c r="C58" s="48">
        <v>0</v>
      </c>
      <c r="D58" s="48">
        <v>0</v>
      </c>
      <c r="E58" s="41">
        <v>0</v>
      </c>
      <c r="F58" s="41">
        <v>100</v>
      </c>
      <c r="G58" s="37">
        <f>SUM(D58/D$66*100)</f>
        <v>0</v>
      </c>
      <c r="H58" s="39">
        <f t="shared" si="1"/>
        <v>0</v>
      </c>
    </row>
    <row r="59" spans="1:8" ht="13.15" customHeight="1" x14ac:dyDescent="0.2">
      <c r="A59" s="9" t="s">
        <v>66</v>
      </c>
      <c r="B59" s="23" t="s">
        <v>67</v>
      </c>
      <c r="C59" s="48">
        <v>0</v>
      </c>
      <c r="D59" s="48">
        <v>0</v>
      </c>
      <c r="E59" s="41">
        <v>0</v>
      </c>
      <c r="F59" s="41">
        <f t="shared" si="14"/>
        <v>0</v>
      </c>
      <c r="G59" s="37">
        <f t="shared" si="12"/>
        <v>0</v>
      </c>
      <c r="H59" s="39">
        <f t="shared" si="1"/>
        <v>0</v>
      </c>
    </row>
    <row r="60" spans="1:8" s="7" customFormat="1" ht="13.15" customHeight="1" x14ac:dyDescent="0.2">
      <c r="A60" s="10" t="s">
        <v>31</v>
      </c>
      <c r="B60" s="22" t="s">
        <v>47</v>
      </c>
      <c r="C60" s="50">
        <f>C61</f>
        <v>9900</v>
      </c>
      <c r="D60" s="50">
        <f>D61</f>
        <v>9900</v>
      </c>
      <c r="E60" s="43">
        <f t="shared" ref="E60:E72" si="15">D60*100/C60</f>
        <v>100</v>
      </c>
      <c r="F60" s="43">
        <v>100</v>
      </c>
      <c r="G60" s="37">
        <f>D60/D66*100</f>
        <v>5.8083818318695329E-2</v>
      </c>
      <c r="H60" s="39">
        <f t="shared" si="1"/>
        <v>0</v>
      </c>
    </row>
    <row r="61" spans="1:8" ht="13.15" customHeight="1" x14ac:dyDescent="0.2">
      <c r="A61" s="9" t="s">
        <v>64</v>
      </c>
      <c r="B61" s="23" t="s">
        <v>48</v>
      </c>
      <c r="C61" s="48">
        <v>9900</v>
      </c>
      <c r="D61" s="48">
        <v>9900</v>
      </c>
      <c r="E61" s="41">
        <f t="shared" si="15"/>
        <v>100</v>
      </c>
      <c r="F61" s="43">
        <v>100</v>
      </c>
      <c r="G61" s="37">
        <f>D61/D66*100</f>
        <v>5.8083818318695329E-2</v>
      </c>
      <c r="H61" s="39">
        <f t="shared" si="1"/>
        <v>0</v>
      </c>
    </row>
    <row r="62" spans="1:8" s="7" customFormat="1" ht="24" x14ac:dyDescent="0.2">
      <c r="A62" s="10" t="s">
        <v>50</v>
      </c>
      <c r="B62" s="30" t="s">
        <v>52</v>
      </c>
      <c r="C62" s="50">
        <f>C63</f>
        <v>2000</v>
      </c>
      <c r="D62" s="50">
        <f>D63</f>
        <v>0</v>
      </c>
      <c r="E62" s="43">
        <f t="shared" si="15"/>
        <v>0</v>
      </c>
      <c r="F62" s="43">
        <v>0</v>
      </c>
      <c r="G62" s="37">
        <f t="shared" si="12"/>
        <v>0</v>
      </c>
      <c r="H62" s="39">
        <f t="shared" si="1"/>
        <v>2000</v>
      </c>
    </row>
    <row r="63" spans="1:8" ht="24" x14ac:dyDescent="0.2">
      <c r="A63" s="9" t="s">
        <v>51</v>
      </c>
      <c r="B63" s="31" t="s">
        <v>75</v>
      </c>
      <c r="C63" s="48">
        <v>2000</v>
      </c>
      <c r="D63" s="48">
        <v>0</v>
      </c>
      <c r="E63" s="41">
        <f t="shared" si="15"/>
        <v>0</v>
      </c>
      <c r="F63" s="41">
        <v>0</v>
      </c>
      <c r="G63" s="37">
        <f t="shared" si="12"/>
        <v>0</v>
      </c>
      <c r="H63" s="39">
        <f t="shared" si="1"/>
        <v>2000</v>
      </c>
    </row>
    <row r="64" spans="1:8" s="7" customFormat="1" ht="36" x14ac:dyDescent="0.2">
      <c r="A64" s="10" t="s">
        <v>49</v>
      </c>
      <c r="B64" s="32" t="s">
        <v>76</v>
      </c>
      <c r="C64" s="50">
        <f>C65</f>
        <v>2495445.8199999998</v>
      </c>
      <c r="D64" s="50">
        <f>D65</f>
        <v>2495445.8199999998</v>
      </c>
      <c r="E64" s="43">
        <f t="shared" si="15"/>
        <v>100</v>
      </c>
      <c r="F64" s="43">
        <v>0</v>
      </c>
      <c r="G64" s="37">
        <f t="shared" si="12"/>
        <v>14.640911276063404</v>
      </c>
      <c r="H64" s="39">
        <f t="shared" si="1"/>
        <v>0</v>
      </c>
    </row>
    <row r="65" spans="1:8" ht="24" x14ac:dyDescent="0.2">
      <c r="A65" s="11">
        <v>1403</v>
      </c>
      <c r="B65" s="31" t="s">
        <v>77</v>
      </c>
      <c r="C65" s="47">
        <v>2495445.8199999998</v>
      </c>
      <c r="D65" s="48">
        <v>2495445.8199999998</v>
      </c>
      <c r="E65" s="41">
        <f t="shared" si="15"/>
        <v>100</v>
      </c>
      <c r="F65" s="41">
        <v>0</v>
      </c>
      <c r="G65" s="37">
        <f t="shared" si="12"/>
        <v>14.640911276063404</v>
      </c>
      <c r="H65" s="39">
        <f t="shared" si="1"/>
        <v>0</v>
      </c>
    </row>
    <row r="66" spans="1:8" s="7" customFormat="1" ht="13.15" customHeight="1" x14ac:dyDescent="0.2">
      <c r="A66" s="8"/>
      <c r="B66" s="25" t="s">
        <v>85</v>
      </c>
      <c r="C66" s="50">
        <f>C12+C28+C33+C36+C44+C50+C57+C60+C63+C64+C48</f>
        <v>18255520.710000001</v>
      </c>
      <c r="D66" s="50">
        <f>D12+D28+D33+D36+D44+D50+D57+D60+D63+D64+D48</f>
        <v>17044334.010000002</v>
      </c>
      <c r="E66" s="43">
        <f t="shared" si="15"/>
        <v>93.365367555160802</v>
      </c>
      <c r="F66" s="43">
        <v>100</v>
      </c>
      <c r="G66" s="37">
        <f t="shared" si="12"/>
        <v>100</v>
      </c>
      <c r="H66" s="39">
        <f t="shared" si="1"/>
        <v>1211186.6999999993</v>
      </c>
    </row>
    <row r="67" spans="1:8" s="7" customFormat="1" ht="13.15" customHeight="1" x14ac:dyDescent="0.2">
      <c r="A67" s="8"/>
      <c r="B67" s="22" t="s">
        <v>87</v>
      </c>
      <c r="C67" s="50">
        <f>C68+C69+C70</f>
        <v>10967276.02</v>
      </c>
      <c r="D67" s="50">
        <f t="shared" ref="D67" si="16">D68+D69+D70</f>
        <v>10830867.630000001</v>
      </c>
      <c r="E67" s="43">
        <f t="shared" si="15"/>
        <v>98.756223607838038</v>
      </c>
      <c r="F67" s="43">
        <f>D67/D$66*100</f>
        <v>63.545267439874586</v>
      </c>
      <c r="G67" s="37">
        <f t="shared" si="12"/>
        <v>63.545267439874586</v>
      </c>
      <c r="H67" s="39">
        <f t="shared" si="1"/>
        <v>136408.38999999873</v>
      </c>
    </row>
    <row r="68" spans="1:8" ht="13.15" customHeight="1" x14ac:dyDescent="0.2">
      <c r="A68" s="12"/>
      <c r="B68" s="33" t="s">
        <v>36</v>
      </c>
      <c r="C68" s="51">
        <f>C14+C31+C53+C39</f>
        <v>8210584.3499999996</v>
      </c>
      <c r="D68" s="51">
        <f>D14+D31+D53+D39</f>
        <v>8210584.3499999996</v>
      </c>
      <c r="E68" s="44">
        <f t="shared" si="15"/>
        <v>100</v>
      </c>
      <c r="F68" s="44">
        <f>D68/D$66*100</f>
        <v>48.171928250073051</v>
      </c>
      <c r="G68" s="37">
        <f t="shared" si="12"/>
        <v>48.171928250073051</v>
      </c>
      <c r="H68" s="39">
        <f t="shared" si="1"/>
        <v>0</v>
      </c>
    </row>
    <row r="69" spans="1:8" ht="13.15" customHeight="1" x14ac:dyDescent="0.2">
      <c r="A69" s="12"/>
      <c r="B69" s="33" t="s">
        <v>37</v>
      </c>
      <c r="C69" s="51">
        <f>C15+C32+C54+C40</f>
        <v>2752776.02</v>
      </c>
      <c r="D69" s="51">
        <f>D15+D32+D54+D40</f>
        <v>2616367.63</v>
      </c>
      <c r="E69" s="44">
        <f t="shared" si="15"/>
        <v>95.044697098167831</v>
      </c>
      <c r="F69" s="44">
        <f t="shared" ref="F69:F71" si="17">D69/D$66*100</f>
        <v>15.35036586624601</v>
      </c>
      <c r="G69" s="37">
        <f t="shared" si="12"/>
        <v>15.35036586624601</v>
      </c>
      <c r="H69" s="39">
        <f t="shared" si="1"/>
        <v>136408.39000000013</v>
      </c>
    </row>
    <row r="70" spans="1:8" ht="13.15" customHeight="1" x14ac:dyDescent="0.2">
      <c r="A70" s="12"/>
      <c r="B70" s="33" t="s">
        <v>103</v>
      </c>
      <c r="C70" s="51">
        <f>C55+C24</f>
        <v>3915.65</v>
      </c>
      <c r="D70" s="51">
        <f t="shared" ref="D70" si="18">D55+D24</f>
        <v>3915.65</v>
      </c>
      <c r="E70" s="44">
        <f t="shared" si="15"/>
        <v>100</v>
      </c>
      <c r="F70" s="44">
        <f t="shared" si="17"/>
        <v>2.2973323555515093E-2</v>
      </c>
      <c r="G70" s="37">
        <f t="shared" si="12"/>
        <v>2.2973323555515093E-2</v>
      </c>
      <c r="H70" s="39">
        <f t="shared" si="1"/>
        <v>0</v>
      </c>
    </row>
    <row r="71" spans="1:8" ht="13.15" customHeight="1" x14ac:dyDescent="0.2">
      <c r="A71" s="12"/>
      <c r="B71" s="33" t="s">
        <v>65</v>
      </c>
      <c r="C71" s="52">
        <v>1102597.58</v>
      </c>
      <c r="D71" s="52">
        <v>1102597.58</v>
      </c>
      <c r="E71" s="44">
        <f t="shared" si="15"/>
        <v>100</v>
      </c>
      <c r="F71" s="44">
        <f t="shared" si="17"/>
        <v>6.4689977288235498</v>
      </c>
      <c r="G71" s="37">
        <f t="shared" si="12"/>
        <v>6.4689977288235498</v>
      </c>
      <c r="H71" s="39">
        <f t="shared" si="1"/>
        <v>0</v>
      </c>
    </row>
    <row r="72" spans="1:8" ht="13.15" customHeight="1" x14ac:dyDescent="0.2">
      <c r="A72" s="12"/>
      <c r="B72" s="13" t="s">
        <v>10</v>
      </c>
      <c r="C72" s="52">
        <v>414183.42</v>
      </c>
      <c r="D72" s="52">
        <v>132019.12</v>
      </c>
      <c r="E72" s="44">
        <f t="shared" si="15"/>
        <v>31.874554515002075</v>
      </c>
      <c r="F72" s="44">
        <f>D72/D$66*100</f>
        <v>0.77456308895697346</v>
      </c>
      <c r="G72" s="37">
        <f t="shared" si="12"/>
        <v>0.77456308895697346</v>
      </c>
      <c r="H72" s="39">
        <f t="shared" si="1"/>
        <v>282164.3</v>
      </c>
    </row>
    <row r="73" spans="1:8" ht="13.15" customHeight="1" x14ac:dyDescent="0.2">
      <c r="A73" s="12"/>
      <c r="B73" s="34" t="s">
        <v>4</v>
      </c>
      <c r="C73" s="48">
        <f>C79-C66</f>
        <v>-1336408.3800000027</v>
      </c>
      <c r="D73" s="48">
        <f>D79-D66</f>
        <v>49531.279999997467</v>
      </c>
      <c r="E73" s="40"/>
      <c r="F73" s="45"/>
      <c r="G73" s="45"/>
      <c r="H73" s="45"/>
    </row>
    <row r="74" spans="1:8" ht="13.15" customHeight="1" x14ac:dyDescent="0.2">
      <c r="A74" s="12"/>
      <c r="B74" s="34" t="s">
        <v>26</v>
      </c>
      <c r="C74" s="48">
        <v>0</v>
      </c>
      <c r="D74" s="48">
        <v>0</v>
      </c>
      <c r="E74" s="18"/>
      <c r="F74" s="17"/>
      <c r="G74" s="17"/>
      <c r="H74" s="17"/>
    </row>
    <row r="75" spans="1:8" ht="13.15" customHeight="1" x14ac:dyDescent="0.2">
      <c r="A75" s="12"/>
      <c r="B75" s="34" t="s">
        <v>11</v>
      </c>
      <c r="C75" s="48">
        <v>96000</v>
      </c>
      <c r="D75" s="48">
        <v>0</v>
      </c>
      <c r="E75" s="19"/>
      <c r="F75" s="17"/>
      <c r="G75" s="17"/>
      <c r="H75" s="17"/>
    </row>
    <row r="76" spans="1:8" ht="13.15" customHeight="1" x14ac:dyDescent="0.2">
      <c r="A76" s="12"/>
      <c r="B76" s="34" t="s">
        <v>9</v>
      </c>
      <c r="C76" s="48">
        <f>C77+C78</f>
        <v>1240408.3800000027</v>
      </c>
      <c r="D76" s="48">
        <f>D77+D78</f>
        <v>-49531.279999997467</v>
      </c>
      <c r="E76" s="19"/>
      <c r="F76" s="17"/>
      <c r="G76" s="17"/>
      <c r="H76" s="17"/>
    </row>
    <row r="77" spans="1:8" ht="13.15" customHeight="1" x14ac:dyDescent="0.2">
      <c r="A77" s="12"/>
      <c r="B77" s="33" t="s">
        <v>78</v>
      </c>
      <c r="C77" s="51">
        <f>-C79-C75</f>
        <v>-17015112.329999998</v>
      </c>
      <c r="D77" s="57">
        <v>-17610748.789999999</v>
      </c>
      <c r="E77" s="19"/>
      <c r="F77" s="17"/>
      <c r="G77" s="17"/>
      <c r="H77" s="17"/>
    </row>
    <row r="78" spans="1:8" ht="13.15" customHeight="1" x14ac:dyDescent="0.2">
      <c r="A78" s="12"/>
      <c r="B78" s="33" t="s">
        <v>79</v>
      </c>
      <c r="C78" s="51">
        <f>C66+C74</f>
        <v>18255520.710000001</v>
      </c>
      <c r="D78" s="57">
        <v>17561217.510000002</v>
      </c>
      <c r="E78" s="19"/>
      <c r="F78" s="17"/>
      <c r="G78" s="17"/>
      <c r="H78" s="17"/>
    </row>
    <row r="79" spans="1:8" ht="13.15" customHeight="1" x14ac:dyDescent="0.2">
      <c r="A79" s="14"/>
      <c r="B79" s="35" t="s">
        <v>86</v>
      </c>
      <c r="C79" s="50">
        <v>16919112.329999998</v>
      </c>
      <c r="D79" s="50">
        <v>17093865.289999999</v>
      </c>
      <c r="E79" s="19"/>
      <c r="F79" s="17"/>
      <c r="G79" s="20"/>
      <c r="H79" s="17"/>
    </row>
    <row r="80" spans="1:8" ht="13.15" customHeight="1" x14ac:dyDescent="0.2">
      <c r="A80" s="15"/>
      <c r="B80" s="34" t="s">
        <v>32</v>
      </c>
      <c r="C80" s="48">
        <v>13515100</v>
      </c>
      <c r="D80" s="48">
        <v>13515100</v>
      </c>
      <c r="E80" s="19"/>
      <c r="F80" s="17"/>
      <c r="G80" s="20"/>
      <c r="H80" s="17"/>
    </row>
    <row r="81" spans="1:11" ht="13.15" customHeight="1" x14ac:dyDescent="0.2">
      <c r="A81" s="15"/>
      <c r="B81" s="34" t="s">
        <v>90</v>
      </c>
      <c r="C81" s="48">
        <f>C79-C80</f>
        <v>3404012.3299999982</v>
      </c>
      <c r="D81" s="48">
        <f>D79-D80</f>
        <v>3578765.2899999991</v>
      </c>
      <c r="E81" s="19"/>
      <c r="F81" s="17"/>
      <c r="G81" s="20"/>
      <c r="H81" s="17"/>
    </row>
    <row r="82" spans="1:11" ht="13.15" customHeight="1" x14ac:dyDescent="0.2">
      <c r="A82" s="12"/>
      <c r="B82" s="36" t="s">
        <v>80</v>
      </c>
      <c r="C82" s="48"/>
      <c r="D82" s="48">
        <v>64.099999999999994</v>
      </c>
      <c r="E82" s="18"/>
      <c r="F82" s="17"/>
      <c r="G82" s="17"/>
      <c r="H82" s="17"/>
    </row>
    <row r="83" spans="1:11" ht="13.15" customHeight="1" x14ac:dyDescent="0.2">
      <c r="B83" s="4"/>
      <c r="E83" s="3"/>
    </row>
    <row r="84" spans="1:11" x14ac:dyDescent="0.2">
      <c r="B84" s="4"/>
    </row>
    <row r="85" spans="1:11" ht="15.75" x14ac:dyDescent="0.25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</row>
    <row r="86" spans="1:11" ht="15.75" x14ac:dyDescent="0.25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</row>
    <row r="87" spans="1:11" ht="15.75" x14ac:dyDescent="0.25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</row>
    <row r="88" spans="1:11" ht="15.75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</row>
  </sheetData>
  <mergeCells count="14">
    <mergeCell ref="A85:K85"/>
    <mergeCell ref="A86:K86"/>
    <mergeCell ref="A87:K87"/>
    <mergeCell ref="A88:K88"/>
    <mergeCell ref="A5:H5"/>
    <mergeCell ref="A6:H6"/>
    <mergeCell ref="A7:H7"/>
    <mergeCell ref="A10:A11"/>
    <mergeCell ref="B10:B11"/>
    <mergeCell ref="C10:C11"/>
    <mergeCell ref="D10:D11"/>
    <mergeCell ref="F10:F11"/>
    <mergeCell ref="G10:G11"/>
    <mergeCell ref="H10:H11"/>
  </mergeCells>
  <pageMargins left="0.98425196850393704" right="0.19685039370078741" top="0" bottom="0.19685039370078741" header="0.51181102362204722" footer="0.51181102362204722"/>
  <pageSetup paperSize="9" scale="65" orientation="portrait" horizontalDpi="120" verticalDpi="72" r:id="rId1"/>
  <headerFooter alignWithMargins="0"/>
  <rowBreaks count="1" manualBreakCount="1"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перф</vt:lpstr>
      <vt:lpstr>перф!Область_печати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Бондарева</cp:lastModifiedBy>
  <cp:lastPrinted>2024-04-01T03:29:24Z</cp:lastPrinted>
  <dcterms:created xsi:type="dcterms:W3CDTF">2000-08-14T07:55:15Z</dcterms:created>
  <dcterms:modified xsi:type="dcterms:W3CDTF">2024-04-01T03:35:54Z</dcterms:modified>
</cp:coreProperties>
</file>