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2024 ОКСАНА Б\ИСПОЛНЕНИЕ  9 МЕСЯЦЕВ\Перфилово\"/>
    </mc:Choice>
  </mc:AlternateContent>
  <xr:revisionPtr revIDLastSave="0" documentId="13_ncr:1_{46C418C2-7568-4E20-B78C-BE5407720BC6}" xr6:coauthVersionLast="36" xr6:coauthVersionMax="36" xr10:uidLastSave="{00000000-0000-0000-0000-000000000000}"/>
  <bookViews>
    <workbookView xWindow="0" yWindow="0" windowWidth="19200" windowHeight="11385" tabRatio="924" xr2:uid="{00000000-000D-0000-FFFF-FFFF00000000}"/>
  </bookViews>
  <sheets>
    <sheet name="аф (2)" sheetId="2" r:id="rId1"/>
  </sheets>
  <definedNames>
    <definedName name="_xlnm.Print_Area" localSheetId="0">'аф (2)'!$A$1:$J$83</definedName>
  </definedNames>
  <calcPr calcId="191029"/>
</workbook>
</file>

<file path=xl/calcChain.xml><?xml version="1.0" encoding="utf-8"?>
<calcChain xmlns="http://schemas.openxmlformats.org/spreadsheetml/2006/main">
  <c r="I67" i="2" l="1"/>
  <c r="C71" i="2" l="1"/>
  <c r="D71" i="2"/>
  <c r="J56" i="2"/>
  <c r="H56" i="2"/>
  <c r="G56" i="2"/>
  <c r="F56" i="2"/>
  <c r="E56" i="2"/>
  <c r="I56" i="2" s="1"/>
  <c r="D53" i="2"/>
  <c r="C53" i="2"/>
  <c r="D78" i="2" l="1"/>
  <c r="C82" i="2"/>
  <c r="C13" i="2"/>
  <c r="E71" i="2" l="1"/>
  <c r="G71" i="2" s="1"/>
  <c r="E26" i="2"/>
  <c r="D22" i="2"/>
  <c r="C22" i="2"/>
  <c r="E25" i="2"/>
  <c r="J71" i="2" l="1"/>
  <c r="F71" i="2"/>
  <c r="F25" i="2"/>
  <c r="J25" i="2"/>
  <c r="G25" i="2"/>
  <c r="D29" i="2"/>
  <c r="E73" i="2" l="1"/>
  <c r="E72" i="2"/>
  <c r="E66" i="2"/>
  <c r="E62" i="2"/>
  <c r="E64" i="2"/>
  <c r="E52" i="2"/>
  <c r="E54" i="2"/>
  <c r="E55" i="2"/>
  <c r="E57" i="2"/>
  <c r="E59" i="2"/>
  <c r="E60" i="2"/>
  <c r="E50" i="2"/>
  <c r="E46" i="2"/>
  <c r="E47" i="2"/>
  <c r="E48" i="2"/>
  <c r="E38" i="2"/>
  <c r="E40" i="2"/>
  <c r="E41" i="2"/>
  <c r="E42" i="2"/>
  <c r="E43" i="2"/>
  <c r="E44" i="2"/>
  <c r="E33" i="2"/>
  <c r="E30" i="2"/>
  <c r="E32" i="2"/>
  <c r="E29" i="2"/>
  <c r="E28" i="2"/>
  <c r="E27" i="2"/>
  <c r="E17" i="2"/>
  <c r="E19" i="2"/>
  <c r="E20" i="2"/>
  <c r="E21" i="2"/>
  <c r="E23" i="2"/>
  <c r="E24" i="2"/>
  <c r="E53" i="2" l="1"/>
  <c r="C29" i="2"/>
  <c r="E82" i="2"/>
  <c r="D82" i="2"/>
  <c r="C78" i="2"/>
  <c r="E77" i="2"/>
  <c r="D58" i="2"/>
  <c r="H60" i="2"/>
  <c r="G19" i="2"/>
  <c r="G20" i="2"/>
  <c r="G21" i="2"/>
  <c r="G23" i="2"/>
  <c r="G24" i="2"/>
  <c r="G26" i="2"/>
  <c r="G30" i="2"/>
  <c r="G32" i="2"/>
  <c r="G33" i="2"/>
  <c r="G48" i="2"/>
  <c r="G52" i="2"/>
  <c r="G54" i="2"/>
  <c r="G55" i="2"/>
  <c r="G59" i="2"/>
  <c r="G66" i="2"/>
  <c r="G72" i="2"/>
  <c r="F28" i="2"/>
  <c r="F30" i="2"/>
  <c r="F32" i="2"/>
  <c r="F33" i="2"/>
  <c r="F36" i="2"/>
  <c r="F43" i="2"/>
  <c r="F48" i="2"/>
  <c r="F52" i="2"/>
  <c r="F54" i="2"/>
  <c r="F55" i="2"/>
  <c r="F59" i="2"/>
  <c r="F62" i="2"/>
  <c r="F64" i="2"/>
  <c r="F66" i="2"/>
  <c r="F72" i="2"/>
  <c r="F73" i="2"/>
  <c r="F19" i="2"/>
  <c r="F20" i="2"/>
  <c r="F21" i="2"/>
  <c r="F23" i="2"/>
  <c r="F24" i="2"/>
  <c r="F26" i="2"/>
  <c r="F27" i="2"/>
  <c r="D65" i="2"/>
  <c r="C65" i="2"/>
  <c r="D63" i="2"/>
  <c r="C63" i="2"/>
  <c r="D61" i="2"/>
  <c r="C61" i="2"/>
  <c r="C58" i="2"/>
  <c r="D51" i="2"/>
  <c r="C51" i="2"/>
  <c r="D49" i="2"/>
  <c r="E49" i="2" s="1"/>
  <c r="C49" i="2"/>
  <c r="D45" i="2"/>
  <c r="E45" i="2" s="1"/>
  <c r="H47" i="2" s="1"/>
  <c r="C45" i="2"/>
  <c r="D39" i="2"/>
  <c r="C39" i="2"/>
  <c r="D37" i="2"/>
  <c r="C37" i="2"/>
  <c r="D34" i="2"/>
  <c r="C34" i="2"/>
  <c r="D31" i="2"/>
  <c r="C31" i="2"/>
  <c r="H33" i="2"/>
  <c r="E22" i="2"/>
  <c r="D18" i="2"/>
  <c r="C18" i="2"/>
  <c r="D16" i="2"/>
  <c r="C16" i="2"/>
  <c r="C70" i="2" s="1"/>
  <c r="D15" i="2"/>
  <c r="C15" i="2"/>
  <c r="C69" i="2" s="1"/>
  <c r="G29" i="2"/>
  <c r="H32" i="2"/>
  <c r="J73" i="2"/>
  <c r="J72" i="2"/>
  <c r="J66" i="2"/>
  <c r="J64" i="2"/>
  <c r="J62" i="2"/>
  <c r="J60" i="2"/>
  <c r="J59" i="2"/>
  <c r="J57" i="2"/>
  <c r="J55" i="2"/>
  <c r="J54" i="2"/>
  <c r="J52" i="2"/>
  <c r="J50" i="2"/>
  <c r="J48" i="2"/>
  <c r="J47" i="2"/>
  <c r="J46" i="2"/>
  <c r="J44" i="2"/>
  <c r="J43" i="2"/>
  <c r="J42" i="2"/>
  <c r="J41" i="2"/>
  <c r="J40" i="2"/>
  <c r="J38" i="2"/>
  <c r="J36" i="2"/>
  <c r="J35" i="2"/>
  <c r="J33" i="2"/>
  <c r="J32" i="2"/>
  <c r="J28" i="2"/>
  <c r="J27" i="2"/>
  <c r="J26" i="2"/>
  <c r="J24" i="2"/>
  <c r="J23" i="2"/>
  <c r="J21" i="2"/>
  <c r="J20" i="2"/>
  <c r="J19" i="2"/>
  <c r="J30" i="2"/>
  <c r="C68" i="2" l="1"/>
  <c r="C67" i="2"/>
  <c r="C79" i="2" s="1"/>
  <c r="C77" i="2" s="1"/>
  <c r="F45" i="2"/>
  <c r="F34" i="2"/>
  <c r="F53" i="2"/>
  <c r="E39" i="2"/>
  <c r="J39" i="2" s="1"/>
  <c r="E65" i="2"/>
  <c r="H66" i="2" s="1"/>
  <c r="E31" i="2"/>
  <c r="J31" i="2" s="1"/>
  <c r="E58" i="2"/>
  <c r="H59" i="2" s="1"/>
  <c r="E51" i="2"/>
  <c r="G51" i="2" s="1"/>
  <c r="E61" i="2"/>
  <c r="F61" i="2" s="1"/>
  <c r="J22" i="2"/>
  <c r="F22" i="2"/>
  <c r="E37" i="2"/>
  <c r="F37" i="2" s="1"/>
  <c r="D70" i="2"/>
  <c r="E16" i="2"/>
  <c r="E70" i="2" s="1"/>
  <c r="F70" i="2" s="1"/>
  <c r="D13" i="2"/>
  <c r="E13" i="2" s="1"/>
  <c r="E18" i="2"/>
  <c r="G18" i="2" s="1"/>
  <c r="D69" i="2"/>
  <c r="E15" i="2"/>
  <c r="E69" i="2" s="1"/>
  <c r="F69" i="2" s="1"/>
  <c r="E63" i="2"/>
  <c r="F63" i="2" s="1"/>
  <c r="G53" i="2"/>
  <c r="H46" i="2"/>
  <c r="J53" i="2"/>
  <c r="J34" i="2"/>
  <c r="D14" i="2"/>
  <c r="J45" i="2"/>
  <c r="J29" i="2"/>
  <c r="H48" i="2"/>
  <c r="G45" i="2"/>
  <c r="H30" i="2"/>
  <c r="F29" i="2"/>
  <c r="G22" i="2"/>
  <c r="C14" i="2"/>
  <c r="J49" i="2"/>
  <c r="F17" i="2"/>
  <c r="G17" i="2"/>
  <c r="J17" i="2"/>
  <c r="J65" i="2" l="1"/>
  <c r="F65" i="2"/>
  <c r="H65" i="2"/>
  <c r="H53" i="2"/>
  <c r="F15" i="2"/>
  <c r="F16" i="2"/>
  <c r="D68" i="2"/>
  <c r="E68" i="2" s="1"/>
  <c r="G15" i="2"/>
  <c r="J61" i="2"/>
  <c r="J37" i="2"/>
  <c r="G31" i="2"/>
  <c r="D67" i="2"/>
  <c r="E67" i="2" s="1"/>
  <c r="F13" i="2"/>
  <c r="H25" i="2"/>
  <c r="J70" i="2"/>
  <c r="F18" i="2"/>
  <c r="G69" i="2"/>
  <c r="G70" i="2"/>
  <c r="J69" i="2"/>
  <c r="F58" i="2"/>
  <c r="G16" i="2"/>
  <c r="H31" i="2"/>
  <c r="F31" i="2"/>
  <c r="J58" i="2"/>
  <c r="J18" i="2"/>
  <c r="J51" i="2"/>
  <c r="F51" i="2"/>
  <c r="G58" i="2"/>
  <c r="J16" i="2"/>
  <c r="H52" i="2"/>
  <c r="H54" i="2"/>
  <c r="H55" i="2"/>
  <c r="H57" i="2"/>
  <c r="J15" i="2"/>
  <c r="G65" i="2"/>
  <c r="E14" i="2"/>
  <c r="J14" i="2" s="1"/>
  <c r="J63" i="2"/>
  <c r="H21" i="2"/>
  <c r="H26" i="2"/>
  <c r="H20" i="2"/>
  <c r="H27" i="2"/>
  <c r="H16" i="2"/>
  <c r="H18" i="2"/>
  <c r="H19" i="2"/>
  <c r="H23" i="2"/>
  <c r="H28" i="2"/>
  <c r="H24" i="2"/>
  <c r="H15" i="2"/>
  <c r="H22" i="2"/>
  <c r="G13" i="2"/>
  <c r="J13" i="2"/>
  <c r="H17" i="2"/>
  <c r="C74" i="2"/>
  <c r="I29" i="2" l="1"/>
  <c r="I65" i="2"/>
  <c r="I43" i="2"/>
  <c r="I51" i="2"/>
  <c r="I37" i="2"/>
  <c r="I45" i="2"/>
  <c r="I48" i="2"/>
  <c r="I13" i="2"/>
  <c r="J68" i="2"/>
  <c r="I25" i="2"/>
  <c r="I71" i="2"/>
  <c r="D74" i="2"/>
  <c r="D79" i="2"/>
  <c r="D77" i="2" s="1"/>
  <c r="H14" i="2"/>
  <c r="G68" i="2"/>
  <c r="F68" i="2"/>
  <c r="G14" i="2"/>
  <c r="F14" i="2"/>
  <c r="F67" i="2"/>
  <c r="E74" i="2"/>
  <c r="I14" i="2"/>
  <c r="I30" i="2"/>
  <c r="I31" i="2"/>
  <c r="I32" i="2"/>
  <c r="I69" i="2"/>
  <c r="I62" i="2"/>
  <c r="I55" i="2"/>
  <c r="I50" i="2"/>
  <c r="I42" i="2"/>
  <c r="I40" i="2"/>
  <c r="I28" i="2"/>
  <c r="I24" i="2"/>
  <c r="I21" i="2"/>
  <c r="I27" i="2"/>
  <c r="I72" i="2"/>
  <c r="I60" i="2"/>
  <c r="I58" i="2"/>
  <c r="I44" i="2"/>
  <c r="I38" i="2"/>
  <c r="I19" i="2"/>
  <c r="I16" i="2"/>
  <c r="I33" i="2"/>
  <c r="I15" i="2"/>
  <c r="I66" i="2"/>
  <c r="I57" i="2"/>
  <c r="I54" i="2"/>
  <c r="I47" i="2"/>
  <c r="I41" i="2"/>
  <c r="I36" i="2"/>
  <c r="I26" i="2"/>
  <c r="I23" i="2"/>
  <c r="I20" i="2"/>
  <c r="I73" i="2"/>
  <c r="I64" i="2"/>
  <c r="I59" i="2"/>
  <c r="I52" i="2"/>
  <c r="I46" i="2"/>
  <c r="I35" i="2"/>
  <c r="I49" i="2"/>
  <c r="I39" i="2"/>
  <c r="I70" i="2"/>
  <c r="I22" i="2"/>
  <c r="I63" i="2"/>
  <c r="I18" i="2"/>
  <c r="I34" i="2"/>
  <c r="I53" i="2"/>
  <c r="I68" i="2"/>
  <c r="G67" i="2"/>
  <c r="I17" i="2"/>
  <c r="J67" i="2"/>
</calcChain>
</file>

<file path=xl/sharedStrings.xml><?xml version="1.0" encoding="utf-8"?>
<sst xmlns="http://schemas.openxmlformats.org/spreadsheetml/2006/main" count="122" uniqueCount="112">
  <si>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</si>
  <si>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</si>
  <si>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</si>
  <si>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</si>
  <si>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</si>
  <si>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</si>
  <si>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</si>
  <si>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</si>
  <si>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</si>
  <si>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</si>
  <si>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</si>
  <si>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</si>
  <si>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</si>
  <si>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</si>
  <si>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</si>
  <si>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</si>
  <si>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</si>
  <si>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</si>
  <si>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</si>
  <si>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</si>
  <si>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</si>
  <si>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</si>
  <si>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</si>
  <si>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</si>
  <si>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</si>
  <si>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</si>
  <si>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</si>
  <si>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</si>
  <si>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</si>
  <si>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</si>
  <si>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</si>
  <si>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</si>
  <si>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</si>
  <si>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</si>
  <si>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</si>
  <si>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</si>
  <si>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</si>
  <si>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</si>
  <si>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</si>
  <si>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</si>
  <si>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</si>
  <si>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</si>
  <si>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</si>
  <si>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</si>
  <si>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</si>
  <si>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</si>
  <si>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</si>
  <si>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</si>
  <si>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</si>
  <si>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</si>
  <si>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</si>
  <si>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</si>
  <si>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</si>
  <si>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</si>
  <si>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</si>
  <si>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</si>
  <si>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</si>
  <si>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</si>
  <si>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</si>
  <si>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</si>
  <si>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</si>
  <si>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</si>
  <si>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</si>
  <si>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</si>
  <si>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</si>
  <si>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</si>
  <si>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</si>
  <si>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</si>
  <si>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</si>
  <si>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</si>
  <si>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</si>
  <si>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</si>
  <si>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</si>
  <si>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</si>
  <si>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</si>
  <si>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</si>
  <si>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</si>
  <si>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</si>
  <si>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</si>
  <si>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</si>
  <si>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</si>
  <si>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</si>
  <si>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</si>
  <si>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</si>
  <si>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</si>
  <si>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</si>
  <si>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</si>
  <si>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</si>
  <si>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</si>
  <si>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</si>
  <si>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</si>
  <si>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</si>
  <si>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Уточненный  план год, руб.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</si>
  <si>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</si>
  <si>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</si>
  <si>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</si>
  <si>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</si>
  <si>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</si>
  <si>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</si>
  <si>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Отклонение, руб.</t>
  </si>
  <si>
    <t>доходы за минусом внутренних оборотов</t>
  </si>
  <si>
    <t>Приложение № 2</t>
  </si>
  <si>
    <t>к информации об исполнении бюджета</t>
  </si>
  <si>
    <t>к квартал. назначению</t>
  </si>
  <si>
    <t>Перфиловского муниципального образования</t>
  </si>
  <si>
    <t xml:space="preserve">об исполнении бюджета Перфиловского муниципального образования по состоянию </t>
  </si>
  <si>
    <t xml:space="preserve">                      б/лист ст.266</t>
  </si>
  <si>
    <t xml:space="preserve">                               б/лист ст.266</t>
  </si>
  <si>
    <t>за 9 месяцев 2024года</t>
  </si>
  <si>
    <t xml:space="preserve">                   на 01 октября 2024 года по расходам</t>
  </si>
  <si>
    <t>Уточненный план за 9 месяцев , руб.</t>
  </si>
  <si>
    <t>Исполнено на 01.10.2024.,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</si>
</sst>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  <charset val="204"/>
    </font>
    <font>
      <b/>
      <sz val="8"/>
      <color rgb="FFFF0000"/>
      <name val="Times New Roman"/>
      <family val="1"/>
      <charset val="204"/>
    </font>
    <font>
      <sz val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2" fillId="2" borderId="0" xfId="0" applyFont="1" applyFill="1"/>
    <xf numFmtId="0" fontId="3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/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3" xfId="0" applyFont="1" applyFill="1" applyBorder="1"/>
    <xf numFmtId="0" fontId="3" fillId="2" borderId="3" xfId="0" applyFont="1" applyFill="1" applyBorder="1" applyAlignment="1">
      <alignment horizontal="left"/>
    </xf>
    <xf numFmtId="0" fontId="2" fillId="2" borderId="4" xfId="0" applyFont="1" applyFill="1" applyBorder="1"/>
    <xf numFmtId="0" fontId="2" fillId="2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3" borderId="0" xfId="0" applyFont="1" applyFill="1"/>
    <xf numFmtId="0" fontId="3" fillId="4" borderId="2" xfId="0" applyFont="1" applyFill="1" applyBorder="1" applyAlignment="1">
      <alignment horizontal="center" vertical="center" wrapText="1" shrinkToFit="1"/>
    </xf>
    <xf numFmtId="4" fontId="7" fillId="4" borderId="2" xfId="0" applyNumberFormat="1" applyFont="1" applyFill="1" applyBorder="1" applyAlignment="1" applyProtection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center" vertical="center"/>
    </xf>
    <xf numFmtId="4" fontId="9" fillId="4" borderId="6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vertical="center"/>
    </xf>
    <xf numFmtId="4" fontId="7" fillId="0" borderId="6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4" fontId="13" fillId="0" borderId="7" xfId="0" applyNumberFormat="1" applyFont="1" applyBorder="1" applyAlignment="1" applyProtection="1">
      <alignment horizontal="righ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 shrinkToFit="1"/>
    </xf>
    <xf numFmtId="0" fontId="3" fillId="4" borderId="2" xfId="0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87"/>
  <sheetViews>
    <sheetView showGridLines="0" tabSelected="1" view="pageBreakPreview" topLeftCell="A51" zoomScaleSheetLayoutView="100" workbookViewId="0">
      <selection activeCell="C77" sqref="C77"/>
    </sheetView>
  </sheetViews>
  <sheetFormatPr defaultRowHeight="12" x14ac:dyDescent="0.2"/>
  <cols>
    <col min="1" max="1" width="6.28515625" style="1" customWidth="1"/>
    <col min="2" max="2" width="37.28515625" style="1" customWidth="1"/>
    <col min="3" max="3" width="13.42578125" style="1" customWidth="1"/>
    <col min="4" max="4" width="12.140625" style="1" customWidth="1"/>
    <col min="5" max="5" width="11.7109375" style="1" customWidth="1"/>
    <col min="6" max="6" width="10.42578125" style="1" customWidth="1"/>
    <col min="7" max="7" width="9.85546875" style="1" customWidth="1"/>
    <col min="8" max="8" width="9.7109375" style="2" customWidth="1"/>
    <col min="9" max="9" width="9.85546875" style="2" customWidth="1"/>
    <col min="10" max="10" width="11.7109375" style="2" customWidth="1"/>
    <col min="11" max="11" width="7.28515625" style="2" customWidth="1"/>
    <col min="12" max="16384" width="9.140625" style="2"/>
  </cols>
  <sheetData>
    <row r="1" spans="1:11" x14ac:dyDescent="0.2">
      <c r="H1" s="1"/>
      <c r="I1" s="1"/>
      <c r="J1" s="35" t="s">
        <v>101</v>
      </c>
    </row>
    <row r="2" spans="1:11" x14ac:dyDescent="0.2">
      <c r="H2" s="1"/>
      <c r="I2" s="1"/>
      <c r="J2" s="35" t="s">
        <v>102</v>
      </c>
    </row>
    <row r="3" spans="1:11" x14ac:dyDescent="0.2">
      <c r="H3" s="1"/>
      <c r="I3" s="1"/>
      <c r="J3" s="35" t="s">
        <v>104</v>
      </c>
    </row>
    <row r="4" spans="1:11" x14ac:dyDescent="0.2">
      <c r="H4" s="1"/>
      <c r="I4" s="1"/>
      <c r="J4" s="35" t="s">
        <v>108</v>
      </c>
    </row>
    <row r="5" spans="1:11" ht="1.5" customHeight="1" x14ac:dyDescent="0.2"/>
    <row r="6" spans="1:11" ht="21.75" customHeight="1" x14ac:dyDescent="0.3">
      <c r="A6" s="74" t="s">
        <v>79</v>
      </c>
      <c r="B6" s="74"/>
      <c r="C6" s="74"/>
      <c r="D6" s="74"/>
      <c r="E6" s="74"/>
      <c r="F6" s="74"/>
      <c r="G6" s="74"/>
      <c r="H6" s="74"/>
      <c r="I6" s="74"/>
      <c r="J6" s="74"/>
    </row>
    <row r="7" spans="1:11" ht="13.5" customHeight="1" x14ac:dyDescent="0.3">
      <c r="A7" s="74" t="s">
        <v>105</v>
      </c>
      <c r="B7" s="74"/>
      <c r="C7" s="74"/>
      <c r="D7" s="74"/>
      <c r="E7" s="74"/>
      <c r="F7" s="74"/>
      <c r="G7" s="74"/>
      <c r="H7" s="74"/>
      <c r="I7" s="74"/>
      <c r="J7" s="74"/>
    </row>
    <row r="8" spans="1:11" ht="13.5" customHeight="1" x14ac:dyDescent="0.3">
      <c r="A8" s="74" t="s">
        <v>109</v>
      </c>
      <c r="B8" s="74"/>
      <c r="C8" s="74"/>
      <c r="D8" s="74"/>
      <c r="E8" s="74"/>
      <c r="F8" s="74"/>
      <c r="G8" s="74"/>
      <c r="H8" s="74"/>
      <c r="I8" s="74"/>
      <c r="J8" s="74"/>
    </row>
    <row r="9" spans="1:11" ht="13.5" customHeight="1" x14ac:dyDescent="0.3">
      <c r="A9" s="32"/>
      <c r="B9" s="32"/>
      <c r="C9" s="32"/>
      <c r="D9" s="32"/>
      <c r="E9" s="32"/>
      <c r="F9" s="32"/>
      <c r="G9" s="32"/>
      <c r="H9" s="32"/>
      <c r="I9" s="32"/>
      <c r="J9" s="32"/>
    </row>
    <row r="10" spans="1:11" ht="12" customHeight="1" x14ac:dyDescent="0.2">
      <c r="A10" s="4"/>
      <c r="B10" s="4"/>
      <c r="C10" s="2"/>
      <c r="D10" s="3"/>
      <c r="E10" s="3"/>
      <c r="F10" s="2"/>
      <c r="G10" s="3"/>
    </row>
    <row r="11" spans="1:11" ht="12.75" customHeight="1" x14ac:dyDescent="0.2">
      <c r="A11" s="75" t="s">
        <v>95</v>
      </c>
      <c r="B11" s="76" t="s">
        <v>0</v>
      </c>
      <c r="C11" s="76" t="s">
        <v>92</v>
      </c>
      <c r="D11" s="77" t="s">
        <v>110</v>
      </c>
      <c r="E11" s="78" t="s">
        <v>111</v>
      </c>
      <c r="F11" s="78" t="s">
        <v>78</v>
      </c>
      <c r="G11" s="78"/>
      <c r="H11" s="78" t="s">
        <v>93</v>
      </c>
      <c r="I11" s="78" t="s">
        <v>94</v>
      </c>
      <c r="J11" s="73" t="s">
        <v>99</v>
      </c>
    </row>
    <row r="12" spans="1:11" ht="35.25" customHeight="1" x14ac:dyDescent="0.2">
      <c r="A12" s="75"/>
      <c r="B12" s="76"/>
      <c r="C12" s="76"/>
      <c r="D12" s="77"/>
      <c r="E12" s="78"/>
      <c r="F12" s="31" t="s">
        <v>91</v>
      </c>
      <c r="G12" s="37" t="s">
        <v>103</v>
      </c>
      <c r="H12" s="78"/>
      <c r="I12" s="78"/>
      <c r="J12" s="73"/>
      <c r="K12" s="34"/>
    </row>
    <row r="13" spans="1:11" s="6" customFormat="1" ht="13.15" customHeight="1" x14ac:dyDescent="0.2">
      <c r="A13" s="7" t="s">
        <v>13</v>
      </c>
      <c r="B13" s="8" t="s">
        <v>1</v>
      </c>
      <c r="C13" s="44">
        <f>C17+C21++C26+C27+C28</f>
        <v>7251831.46</v>
      </c>
      <c r="D13" s="44">
        <f>D17+D21++D26+D27+D28</f>
        <v>5428921.8300000001</v>
      </c>
      <c r="E13" s="60">
        <f t="shared" ref="E13:E23" si="0">D13</f>
        <v>5428921.8300000001</v>
      </c>
      <c r="F13" s="51">
        <f>E13*100/C13</f>
        <v>74.862768942509319</v>
      </c>
      <c r="G13" s="51">
        <f>E13/D13*100</f>
        <v>100</v>
      </c>
      <c r="H13" s="52">
        <v>100</v>
      </c>
      <c r="I13" s="69">
        <f t="shared" ref="I13:I44" si="1">SUM(E13/E$67*100)</f>
        <v>38.871652772782774</v>
      </c>
      <c r="J13" s="53">
        <f t="shared" ref="J13:J27" si="2">D13-E13</f>
        <v>0</v>
      </c>
      <c r="K13" s="4"/>
    </row>
    <row r="14" spans="1:11" s="6" customFormat="1" ht="13.15" customHeight="1" x14ac:dyDescent="0.2">
      <c r="A14" s="33"/>
      <c r="B14" s="10" t="s">
        <v>7</v>
      </c>
      <c r="C14" s="41">
        <f>C15+C16</f>
        <v>6443270.5999999996</v>
      </c>
      <c r="D14" s="41">
        <f>D15+D16</f>
        <v>5134713.6099999994</v>
      </c>
      <c r="E14" s="60">
        <f t="shared" si="0"/>
        <v>5134713.6099999994</v>
      </c>
      <c r="F14" s="55">
        <f t="shared" ref="F14:F73" si="3">E14*100/C14</f>
        <v>79.691106097577205</v>
      </c>
      <c r="G14" s="55">
        <f t="shared" ref="G14:G72" si="4">E14/D14*100</f>
        <v>100</v>
      </c>
      <c r="H14" s="52">
        <f>E14/$E$13*100</f>
        <v>94.580724696122559</v>
      </c>
      <c r="I14" s="69">
        <f t="shared" si="1"/>
        <v>36.765090893858364</v>
      </c>
      <c r="J14" s="56">
        <f t="shared" si="2"/>
        <v>0</v>
      </c>
    </row>
    <row r="15" spans="1:11" s="6" customFormat="1" ht="13.15" customHeight="1" x14ac:dyDescent="0.2">
      <c r="A15" s="33"/>
      <c r="B15" s="10" t="s">
        <v>2</v>
      </c>
      <c r="C15" s="45">
        <f t="shared" ref="C15:D16" si="5">C19+C23</f>
        <v>4883896.71</v>
      </c>
      <c r="D15" s="45">
        <f t="shared" si="5"/>
        <v>3870009.3299999996</v>
      </c>
      <c r="E15" s="60">
        <f t="shared" si="0"/>
        <v>3870009.3299999996</v>
      </c>
      <c r="F15" s="55">
        <f t="shared" si="3"/>
        <v>79.24019609333628</v>
      </c>
      <c r="G15" s="55">
        <f t="shared" si="4"/>
        <v>100</v>
      </c>
      <c r="H15" s="52">
        <f t="shared" ref="H15:H28" si="6">E15/$E$13*100</f>
        <v>71.285044271856819</v>
      </c>
      <c r="I15" s="69">
        <f t="shared" si="1"/>
        <v>27.709674888280656</v>
      </c>
      <c r="J15" s="56">
        <f t="shared" si="2"/>
        <v>0</v>
      </c>
    </row>
    <row r="16" spans="1:11" s="6" customFormat="1" ht="13.15" customHeight="1" x14ac:dyDescent="0.2">
      <c r="A16" s="33"/>
      <c r="B16" s="10" t="s">
        <v>19</v>
      </c>
      <c r="C16" s="45">
        <f t="shared" si="5"/>
        <v>1559373.89</v>
      </c>
      <c r="D16" s="45">
        <f t="shared" si="5"/>
        <v>1264704.28</v>
      </c>
      <c r="E16" s="60">
        <f t="shared" si="0"/>
        <v>1264704.28</v>
      </c>
      <c r="F16" s="55">
        <f t="shared" si="3"/>
        <v>81.10333821223594</v>
      </c>
      <c r="G16" s="55">
        <f t="shared" si="4"/>
        <v>100</v>
      </c>
      <c r="H16" s="52">
        <f t="shared" si="6"/>
        <v>23.295680424265754</v>
      </c>
      <c r="I16" s="69">
        <f t="shared" si="1"/>
        <v>9.0554160055777118</v>
      </c>
      <c r="J16" s="56">
        <f t="shared" si="2"/>
        <v>0</v>
      </c>
    </row>
    <row r="17" spans="1:10" s="5" customFormat="1" ht="13.15" customHeight="1" x14ac:dyDescent="0.2">
      <c r="A17" s="11" t="s">
        <v>17</v>
      </c>
      <c r="B17" s="12" t="s">
        <v>29</v>
      </c>
      <c r="C17" s="39">
        <v>1268277.5</v>
      </c>
      <c r="D17" s="39">
        <v>947977.5</v>
      </c>
      <c r="E17" s="60">
        <f t="shared" si="0"/>
        <v>947977.5</v>
      </c>
      <c r="F17" s="57">
        <f t="shared" si="3"/>
        <v>74.745274594873763</v>
      </c>
      <c r="G17" s="57">
        <f t="shared" si="4"/>
        <v>100</v>
      </c>
      <c r="H17" s="58">
        <f t="shared" si="6"/>
        <v>17.461616315075954</v>
      </c>
      <c r="I17" s="57">
        <f t="shared" si="1"/>
        <v>6.78761886251191</v>
      </c>
      <c r="J17" s="59">
        <f t="shared" si="2"/>
        <v>0</v>
      </c>
    </row>
    <row r="18" spans="1:10" s="5" customFormat="1" ht="13.15" customHeight="1" x14ac:dyDescent="0.2">
      <c r="A18" s="11"/>
      <c r="B18" s="13" t="s">
        <v>6</v>
      </c>
      <c r="C18" s="39">
        <f>C19+C20</f>
        <v>1268277.5</v>
      </c>
      <c r="D18" s="39">
        <f>D19+D20</f>
        <v>947977.5</v>
      </c>
      <c r="E18" s="60">
        <f t="shared" si="0"/>
        <v>947977.5</v>
      </c>
      <c r="F18" s="57">
        <f t="shared" si="3"/>
        <v>74.745274594873763</v>
      </c>
      <c r="G18" s="57">
        <f t="shared" si="4"/>
        <v>100</v>
      </c>
      <c r="H18" s="58">
        <f t="shared" si="6"/>
        <v>17.461616315075954</v>
      </c>
      <c r="I18" s="57">
        <f t="shared" si="1"/>
        <v>6.78761886251191</v>
      </c>
      <c r="J18" s="59">
        <f>D18-E18</f>
        <v>0</v>
      </c>
    </row>
    <row r="19" spans="1:10" s="5" customFormat="1" ht="13.15" customHeight="1" x14ac:dyDescent="0.2">
      <c r="A19" s="11"/>
      <c r="B19" s="13" t="s">
        <v>8</v>
      </c>
      <c r="C19" s="38">
        <v>947543.07</v>
      </c>
      <c r="D19" s="38">
        <v>707543.07</v>
      </c>
      <c r="E19" s="60">
        <f t="shared" si="0"/>
        <v>707543.07</v>
      </c>
      <c r="F19" s="57">
        <f t="shared" si="3"/>
        <v>74.671336048080647</v>
      </c>
      <c r="G19" s="57">
        <f t="shared" si="4"/>
        <v>100</v>
      </c>
      <c r="H19" s="58">
        <f t="shared" si="6"/>
        <v>13.032846892179325</v>
      </c>
      <c r="I19" s="57">
        <f t="shared" si="1"/>
        <v>5.0660829903363576</v>
      </c>
      <c r="J19" s="59">
        <f t="shared" si="2"/>
        <v>0</v>
      </c>
    </row>
    <row r="20" spans="1:10" s="5" customFormat="1" ht="13.15" customHeight="1" x14ac:dyDescent="0.2">
      <c r="A20" s="11"/>
      <c r="B20" s="13" t="s">
        <v>20</v>
      </c>
      <c r="C20" s="38">
        <v>320734.43</v>
      </c>
      <c r="D20" s="38">
        <v>240434.43</v>
      </c>
      <c r="E20" s="60">
        <f t="shared" si="0"/>
        <v>240434.43</v>
      </c>
      <c r="F20" s="57">
        <f t="shared" si="3"/>
        <v>74.963710631253406</v>
      </c>
      <c r="G20" s="57">
        <f t="shared" si="4"/>
        <v>100</v>
      </c>
      <c r="H20" s="58">
        <f t="shared" si="6"/>
        <v>4.4287694228966261</v>
      </c>
      <c r="I20" s="57">
        <f t="shared" si="1"/>
        <v>1.721535872175552</v>
      </c>
      <c r="J20" s="59">
        <f t="shared" si="2"/>
        <v>0</v>
      </c>
    </row>
    <row r="21" spans="1:10" s="5" customFormat="1" ht="13.15" customHeight="1" x14ac:dyDescent="0.2">
      <c r="A21" s="11" t="s">
        <v>18</v>
      </c>
      <c r="B21" s="12" t="s">
        <v>30</v>
      </c>
      <c r="C21" s="39">
        <v>5978359.6200000001</v>
      </c>
      <c r="D21" s="39">
        <v>4479474.33</v>
      </c>
      <c r="E21" s="60">
        <f t="shared" si="0"/>
        <v>4479474.33</v>
      </c>
      <c r="F21" s="57">
        <f t="shared" si="3"/>
        <v>74.928151110454607</v>
      </c>
      <c r="G21" s="57">
        <f t="shared" si="4"/>
        <v>100</v>
      </c>
      <c r="H21" s="58">
        <f t="shared" si="6"/>
        <v>82.511306485324738</v>
      </c>
      <c r="I21" s="57">
        <f t="shared" si="1"/>
        <v>32.073508555262023</v>
      </c>
      <c r="J21" s="59">
        <f t="shared" si="2"/>
        <v>0</v>
      </c>
    </row>
    <row r="22" spans="1:10" s="5" customFormat="1" ht="13.15" customHeight="1" x14ac:dyDescent="0.2">
      <c r="A22" s="11"/>
      <c r="B22" s="13" t="s">
        <v>7</v>
      </c>
      <c r="C22" s="39">
        <f>C25+C23+C24</f>
        <v>5206752.7699999996</v>
      </c>
      <c r="D22" s="39">
        <f>D25+D23+D24</f>
        <v>4199203.96</v>
      </c>
      <c r="E22" s="60">
        <f t="shared" si="0"/>
        <v>4199203.96</v>
      </c>
      <c r="F22" s="57">
        <f t="shared" si="3"/>
        <v>80.649190493444536</v>
      </c>
      <c r="G22" s="57">
        <f t="shared" si="4"/>
        <v>100</v>
      </c>
      <c r="H22" s="58">
        <f t="shared" si="6"/>
        <v>77.348764478342105</v>
      </c>
      <c r="I22" s="57">
        <f t="shared" si="1"/>
        <v>30.066743152058685</v>
      </c>
      <c r="J22" s="59">
        <f t="shared" si="2"/>
        <v>0</v>
      </c>
    </row>
    <row r="23" spans="1:10" s="5" customFormat="1" ht="13.15" customHeight="1" x14ac:dyDescent="0.2">
      <c r="A23" s="11"/>
      <c r="B23" s="13" t="s">
        <v>2</v>
      </c>
      <c r="C23" s="38">
        <v>3936353.64</v>
      </c>
      <c r="D23" s="38">
        <v>3162466.26</v>
      </c>
      <c r="E23" s="60">
        <f t="shared" si="0"/>
        <v>3162466.26</v>
      </c>
      <c r="F23" s="57">
        <f t="shared" si="3"/>
        <v>80.33999353777574</v>
      </c>
      <c r="G23" s="57">
        <f t="shared" si="4"/>
        <v>100</v>
      </c>
      <c r="H23" s="58">
        <f t="shared" si="6"/>
        <v>58.252197379677497</v>
      </c>
      <c r="I23" s="57">
        <f t="shared" si="1"/>
        <v>22.643591897944301</v>
      </c>
      <c r="J23" s="59">
        <f>D23-E23</f>
        <v>0</v>
      </c>
    </row>
    <row r="24" spans="1:10" s="5" customFormat="1" ht="12" customHeight="1" x14ac:dyDescent="0.2">
      <c r="A24" s="11"/>
      <c r="B24" s="13" t="s">
        <v>9</v>
      </c>
      <c r="C24" s="38">
        <v>1238639.46</v>
      </c>
      <c r="D24" s="38">
        <v>1024269.85</v>
      </c>
      <c r="E24" s="60">
        <f t="shared" ref="E24:E29" si="7">D24</f>
        <v>1024269.85</v>
      </c>
      <c r="F24" s="57">
        <f t="shared" si="3"/>
        <v>82.693138970399019</v>
      </c>
      <c r="G24" s="57">
        <f t="shared" si="4"/>
        <v>100</v>
      </c>
      <c r="H24" s="58">
        <f t="shared" si="6"/>
        <v>18.866911001369125</v>
      </c>
      <c r="I24" s="57">
        <f t="shared" si="1"/>
        <v>7.3338801334021584</v>
      </c>
      <c r="J24" s="59">
        <f t="shared" si="2"/>
        <v>0</v>
      </c>
    </row>
    <row r="25" spans="1:10" s="5" customFormat="1" ht="14.25" customHeight="1" x14ac:dyDescent="0.2">
      <c r="A25" s="11"/>
      <c r="B25" s="13" t="s">
        <v>106</v>
      </c>
      <c r="C25" s="38">
        <v>31759.67</v>
      </c>
      <c r="D25" s="38">
        <v>12467.85</v>
      </c>
      <c r="E25" s="60">
        <f t="shared" si="7"/>
        <v>12467.85</v>
      </c>
      <c r="F25" s="57">
        <f t="shared" si="3"/>
        <v>39.256862555561817</v>
      </c>
      <c r="G25" s="57">
        <f t="shared" si="4"/>
        <v>100</v>
      </c>
      <c r="H25" s="58">
        <f t="shared" si="6"/>
        <v>0.22965609729547351</v>
      </c>
      <c r="I25" s="57">
        <f t="shared" si="1"/>
        <v>8.9271120712220625E-2</v>
      </c>
      <c r="J25" s="59">
        <f t="shared" si="2"/>
        <v>0</v>
      </c>
    </row>
    <row r="26" spans="1:10" s="5" customFormat="1" ht="22.5" hidden="1" customHeight="1" x14ac:dyDescent="0.2">
      <c r="A26" s="11" t="s">
        <v>49</v>
      </c>
      <c r="B26" s="17" t="s">
        <v>50</v>
      </c>
      <c r="C26" s="39">
        <v>0</v>
      </c>
      <c r="D26" s="39">
        <v>0</v>
      </c>
      <c r="E26" s="46">
        <f t="shared" si="7"/>
        <v>0</v>
      </c>
      <c r="F26" s="57" t="e">
        <f t="shared" si="3"/>
        <v>#DIV/0!</v>
      </c>
      <c r="G26" s="57" t="e">
        <f t="shared" si="4"/>
        <v>#DIV/0!</v>
      </c>
      <c r="H26" s="58">
        <f t="shared" si="6"/>
        <v>0</v>
      </c>
      <c r="I26" s="57">
        <f t="shared" si="1"/>
        <v>0</v>
      </c>
      <c r="J26" s="59">
        <f t="shared" si="2"/>
        <v>0</v>
      </c>
    </row>
    <row r="27" spans="1:10" s="5" customFormat="1" ht="13.15" customHeight="1" x14ac:dyDescent="0.2">
      <c r="A27" s="11" t="s">
        <v>47</v>
      </c>
      <c r="B27" s="12" t="s">
        <v>15</v>
      </c>
      <c r="C27" s="39">
        <v>2000</v>
      </c>
      <c r="D27" s="39">
        <v>0</v>
      </c>
      <c r="E27" s="46">
        <f t="shared" si="7"/>
        <v>0</v>
      </c>
      <c r="F27" s="57">
        <f t="shared" si="3"/>
        <v>0</v>
      </c>
      <c r="G27" s="57">
        <v>0</v>
      </c>
      <c r="H27" s="58">
        <f t="shared" si="6"/>
        <v>0</v>
      </c>
      <c r="I27" s="57">
        <f t="shared" si="1"/>
        <v>0</v>
      </c>
      <c r="J27" s="59">
        <f t="shared" si="2"/>
        <v>0</v>
      </c>
    </row>
    <row r="28" spans="1:10" s="5" customFormat="1" ht="13.15" customHeight="1" x14ac:dyDescent="0.2">
      <c r="A28" s="11" t="s">
        <v>65</v>
      </c>
      <c r="B28" s="13" t="s">
        <v>66</v>
      </c>
      <c r="C28" s="39">
        <v>3194.34</v>
      </c>
      <c r="D28" s="39">
        <v>1470</v>
      </c>
      <c r="E28" s="46">
        <f t="shared" si="7"/>
        <v>1470</v>
      </c>
      <c r="F28" s="57">
        <f t="shared" si="3"/>
        <v>46.018895922162322</v>
      </c>
      <c r="G28" s="57">
        <v>0</v>
      </c>
      <c r="H28" s="58">
        <f t="shared" si="6"/>
        <v>2.7077199599317123E-2</v>
      </c>
      <c r="I28" s="57">
        <f t="shared" si="1"/>
        <v>1.0525355008839882E-2</v>
      </c>
      <c r="J28" s="59">
        <f t="shared" ref="J28:J73" si="8">D28-E28</f>
        <v>0</v>
      </c>
    </row>
    <row r="29" spans="1:10" s="6" customFormat="1" ht="13.15" customHeight="1" x14ac:dyDescent="0.2">
      <c r="A29" s="14" t="s">
        <v>80</v>
      </c>
      <c r="B29" s="15" t="s">
        <v>81</v>
      </c>
      <c r="C29" s="40">
        <f>C30</f>
        <v>209800</v>
      </c>
      <c r="D29" s="40">
        <f>D30</f>
        <v>136055.23000000001</v>
      </c>
      <c r="E29" s="48">
        <f t="shared" si="7"/>
        <v>136055.23000000001</v>
      </c>
      <c r="F29" s="55">
        <f t="shared" si="3"/>
        <v>64.849966634890379</v>
      </c>
      <c r="G29" s="55">
        <f t="shared" si="4"/>
        <v>100</v>
      </c>
      <c r="H29" s="55">
        <v>100</v>
      </c>
      <c r="I29" s="55">
        <f t="shared" si="1"/>
        <v>0.97416979357779732</v>
      </c>
      <c r="J29" s="56">
        <f t="shared" si="8"/>
        <v>0</v>
      </c>
    </row>
    <row r="30" spans="1:10" s="6" customFormat="1" ht="13.15" customHeight="1" x14ac:dyDescent="0.2">
      <c r="A30" s="11" t="s">
        <v>35</v>
      </c>
      <c r="B30" s="13" t="s">
        <v>36</v>
      </c>
      <c r="C30" s="39">
        <v>209800</v>
      </c>
      <c r="D30" s="39">
        <v>136055.23000000001</v>
      </c>
      <c r="E30" s="46">
        <f t="shared" ref="E30:E32" si="9">D30</f>
        <v>136055.23000000001</v>
      </c>
      <c r="F30" s="57">
        <f t="shared" si="3"/>
        <v>64.849966634890379</v>
      </c>
      <c r="G30" s="57">
        <f t="shared" si="4"/>
        <v>100</v>
      </c>
      <c r="H30" s="57">
        <f>E30/$E$29*100</f>
        <v>100</v>
      </c>
      <c r="I30" s="57">
        <f t="shared" si="1"/>
        <v>0.97416979357779732</v>
      </c>
      <c r="J30" s="59">
        <f t="shared" si="8"/>
        <v>0</v>
      </c>
    </row>
    <row r="31" spans="1:10" s="5" customFormat="1" ht="13.15" customHeight="1" x14ac:dyDescent="0.2">
      <c r="A31" s="11"/>
      <c r="B31" s="13" t="s">
        <v>37</v>
      </c>
      <c r="C31" s="39">
        <f>C32+C33</f>
        <v>196400</v>
      </c>
      <c r="D31" s="39">
        <f>D32+D33</f>
        <v>136055.23000000001</v>
      </c>
      <c r="E31" s="46">
        <f t="shared" si="9"/>
        <v>136055.23000000001</v>
      </c>
      <c r="F31" s="57">
        <f t="shared" si="3"/>
        <v>69.274557026476586</v>
      </c>
      <c r="G31" s="57">
        <f t="shared" si="4"/>
        <v>100</v>
      </c>
      <c r="H31" s="57">
        <f>E31/$E$29*100</f>
        <v>100</v>
      </c>
      <c r="I31" s="57">
        <f t="shared" si="1"/>
        <v>0.97416979357779732</v>
      </c>
      <c r="J31" s="59">
        <f>D31-E31</f>
        <v>0</v>
      </c>
    </row>
    <row r="32" spans="1:10" s="5" customFormat="1" ht="13.15" customHeight="1" x14ac:dyDescent="0.2">
      <c r="A32" s="11"/>
      <c r="B32" s="13" t="s">
        <v>38</v>
      </c>
      <c r="C32" s="38">
        <v>150800</v>
      </c>
      <c r="D32" s="38">
        <v>104497.05</v>
      </c>
      <c r="E32" s="46">
        <f t="shared" si="9"/>
        <v>104497.05</v>
      </c>
      <c r="F32" s="57">
        <f t="shared" si="3"/>
        <v>69.295125994694956</v>
      </c>
      <c r="G32" s="57">
        <f t="shared" si="4"/>
        <v>100</v>
      </c>
      <c r="H32" s="57">
        <f>E32/$E$29*100</f>
        <v>76.804875490637144</v>
      </c>
      <c r="I32" s="57">
        <f t="shared" si="1"/>
        <v>0.7482098970248241</v>
      </c>
      <c r="J32" s="59">
        <f t="shared" si="8"/>
        <v>0</v>
      </c>
    </row>
    <row r="33" spans="1:10" s="5" customFormat="1" ht="13.15" customHeight="1" x14ac:dyDescent="0.2">
      <c r="A33" s="11"/>
      <c r="B33" s="13" t="s">
        <v>39</v>
      </c>
      <c r="C33" s="38">
        <v>45600</v>
      </c>
      <c r="D33" s="38">
        <v>31558.18</v>
      </c>
      <c r="E33" s="46">
        <f>D33</f>
        <v>31558.18</v>
      </c>
      <c r="F33" s="57">
        <f t="shared" si="3"/>
        <v>69.206535087719303</v>
      </c>
      <c r="G33" s="57">
        <f t="shared" si="4"/>
        <v>100</v>
      </c>
      <c r="H33" s="57">
        <f>E33/$E$29*100</f>
        <v>23.195124509362849</v>
      </c>
      <c r="I33" s="57">
        <f t="shared" si="1"/>
        <v>0.22595989655297316</v>
      </c>
      <c r="J33" s="59">
        <f t="shared" si="8"/>
        <v>0</v>
      </c>
    </row>
    <row r="34" spans="1:10" s="6" customFormat="1" ht="21.75" customHeight="1" x14ac:dyDescent="0.2">
      <c r="A34" s="14" t="s">
        <v>21</v>
      </c>
      <c r="B34" s="16" t="s">
        <v>25</v>
      </c>
      <c r="C34" s="40">
        <f>C35+C36</f>
        <v>45500</v>
      </c>
      <c r="D34" s="40">
        <f>D35+D36</f>
        <v>0</v>
      </c>
      <c r="E34" s="48">
        <v>0</v>
      </c>
      <c r="F34" s="55">
        <f t="shared" si="3"/>
        <v>0</v>
      </c>
      <c r="G34" s="55">
        <v>0</v>
      </c>
      <c r="H34" s="55">
        <v>0</v>
      </c>
      <c r="I34" s="55">
        <f t="shared" si="1"/>
        <v>0</v>
      </c>
      <c r="J34" s="56">
        <f t="shared" si="8"/>
        <v>0</v>
      </c>
    </row>
    <row r="35" spans="1:10" s="5" customFormat="1" ht="12" hidden="1" customHeight="1" x14ac:dyDescent="0.2">
      <c r="A35" s="11" t="s">
        <v>26</v>
      </c>
      <c r="B35" s="17" t="s">
        <v>51</v>
      </c>
      <c r="C35" s="39">
        <v>0</v>
      </c>
      <c r="D35" s="39">
        <v>0</v>
      </c>
      <c r="E35" s="46">
        <v>0</v>
      </c>
      <c r="F35" s="57">
        <v>0</v>
      </c>
      <c r="G35" s="57">
        <v>0</v>
      </c>
      <c r="H35" s="57">
        <v>0</v>
      </c>
      <c r="I35" s="57">
        <f t="shared" si="1"/>
        <v>0</v>
      </c>
      <c r="J35" s="59">
        <f t="shared" si="8"/>
        <v>0</v>
      </c>
    </row>
    <row r="36" spans="1:10" s="5" customFormat="1" ht="13.15" customHeight="1" x14ac:dyDescent="0.2">
      <c r="A36" s="11" t="s">
        <v>64</v>
      </c>
      <c r="B36" s="17" t="s">
        <v>48</v>
      </c>
      <c r="C36" s="39">
        <v>45500</v>
      </c>
      <c r="D36" s="39">
        <v>0</v>
      </c>
      <c r="E36" s="46">
        <v>0</v>
      </c>
      <c r="F36" s="57">
        <f t="shared" si="3"/>
        <v>0</v>
      </c>
      <c r="G36" s="57">
        <v>0</v>
      </c>
      <c r="H36" s="57">
        <v>0</v>
      </c>
      <c r="I36" s="57">
        <f t="shared" si="1"/>
        <v>0</v>
      </c>
      <c r="J36" s="59">
        <f t="shared" si="8"/>
        <v>0</v>
      </c>
    </row>
    <row r="37" spans="1:10" s="6" customFormat="1" ht="12" customHeight="1" x14ac:dyDescent="0.2">
      <c r="A37" s="14" t="s">
        <v>62</v>
      </c>
      <c r="B37" s="16" t="s">
        <v>63</v>
      </c>
      <c r="C37" s="40">
        <f>C38+C42+C43+C44</f>
        <v>2600666.96</v>
      </c>
      <c r="D37" s="40">
        <f>D38+D42+D43+D44</f>
        <v>1053096.6499999999</v>
      </c>
      <c r="E37" s="48">
        <f>D37</f>
        <v>1053096.6499999999</v>
      </c>
      <c r="F37" s="55">
        <f t="shared" si="3"/>
        <v>40.493329834128389</v>
      </c>
      <c r="G37" s="55">
        <v>100</v>
      </c>
      <c r="H37" s="55">
        <v>100</v>
      </c>
      <c r="I37" s="55">
        <f t="shared" si="1"/>
        <v>7.5402830611360532</v>
      </c>
      <c r="J37" s="56">
        <f t="shared" si="8"/>
        <v>0</v>
      </c>
    </row>
    <row r="38" spans="1:10" s="5" customFormat="1" ht="12.75" hidden="1" customHeight="1" x14ac:dyDescent="0.2">
      <c r="A38" s="11" t="s">
        <v>59</v>
      </c>
      <c r="B38" s="18" t="s">
        <v>60</v>
      </c>
      <c r="C38" s="39">
        <v>0</v>
      </c>
      <c r="D38" s="39">
        <v>0</v>
      </c>
      <c r="E38" s="48">
        <f t="shared" ref="E38:E47" si="10">D38</f>
        <v>0</v>
      </c>
      <c r="F38" s="57">
        <v>0</v>
      </c>
      <c r="G38" s="57">
        <v>0</v>
      </c>
      <c r="H38" s="57">
        <v>0</v>
      </c>
      <c r="I38" s="57">
        <f t="shared" si="1"/>
        <v>0</v>
      </c>
      <c r="J38" s="59">
        <f t="shared" si="8"/>
        <v>0</v>
      </c>
    </row>
    <row r="39" spans="1:10" s="5" customFormat="1" ht="12.75" hidden="1" customHeight="1" x14ac:dyDescent="0.2">
      <c r="A39" s="11"/>
      <c r="B39" s="17" t="s">
        <v>37</v>
      </c>
      <c r="C39" s="39">
        <f>C40+C41</f>
        <v>0</v>
      </c>
      <c r="D39" s="39">
        <f>D40+D41</f>
        <v>0</v>
      </c>
      <c r="E39" s="48">
        <f t="shared" si="10"/>
        <v>0</v>
      </c>
      <c r="F39" s="57">
        <v>0</v>
      </c>
      <c r="G39" s="57">
        <v>0</v>
      </c>
      <c r="H39" s="57">
        <v>0</v>
      </c>
      <c r="I39" s="57">
        <f t="shared" si="1"/>
        <v>0</v>
      </c>
      <c r="J39" s="59">
        <f t="shared" si="8"/>
        <v>0</v>
      </c>
    </row>
    <row r="40" spans="1:10" s="5" customFormat="1" ht="12.75" hidden="1" customHeight="1" x14ac:dyDescent="0.2">
      <c r="A40" s="11"/>
      <c r="B40" s="17" t="s">
        <v>61</v>
      </c>
      <c r="C40" s="38">
        <v>0</v>
      </c>
      <c r="D40" s="38">
        <v>0</v>
      </c>
      <c r="E40" s="48">
        <f t="shared" si="10"/>
        <v>0</v>
      </c>
      <c r="F40" s="57">
        <v>0</v>
      </c>
      <c r="G40" s="57">
        <v>0</v>
      </c>
      <c r="H40" s="57">
        <v>0</v>
      </c>
      <c r="I40" s="57">
        <f t="shared" si="1"/>
        <v>0</v>
      </c>
      <c r="J40" s="59">
        <f t="shared" si="8"/>
        <v>0</v>
      </c>
    </row>
    <row r="41" spans="1:10" s="5" customFormat="1" ht="12.75" hidden="1" customHeight="1" x14ac:dyDescent="0.2">
      <c r="A41" s="11"/>
      <c r="B41" s="17" t="s">
        <v>39</v>
      </c>
      <c r="C41" s="38">
        <v>0</v>
      </c>
      <c r="D41" s="38">
        <v>0</v>
      </c>
      <c r="E41" s="48">
        <f t="shared" si="10"/>
        <v>0</v>
      </c>
      <c r="F41" s="57">
        <v>0</v>
      </c>
      <c r="G41" s="57">
        <v>0</v>
      </c>
      <c r="H41" s="57">
        <v>0</v>
      </c>
      <c r="I41" s="57">
        <f t="shared" si="1"/>
        <v>0</v>
      </c>
      <c r="J41" s="59">
        <f t="shared" si="8"/>
        <v>0</v>
      </c>
    </row>
    <row r="42" spans="1:10" s="5" customFormat="1" ht="12.75" hidden="1" customHeight="1" x14ac:dyDescent="0.2">
      <c r="A42" s="11" t="s">
        <v>67</v>
      </c>
      <c r="B42" s="17" t="s">
        <v>68</v>
      </c>
      <c r="C42" s="39">
        <v>0</v>
      </c>
      <c r="D42" s="39">
        <v>0</v>
      </c>
      <c r="E42" s="48">
        <f t="shared" si="10"/>
        <v>0</v>
      </c>
      <c r="F42" s="57">
        <v>0</v>
      </c>
      <c r="G42" s="57">
        <v>0</v>
      </c>
      <c r="H42" s="57">
        <v>0</v>
      </c>
      <c r="I42" s="57">
        <f t="shared" si="1"/>
        <v>0</v>
      </c>
      <c r="J42" s="59">
        <f t="shared" si="8"/>
        <v>0</v>
      </c>
    </row>
    <row r="43" spans="1:10" s="5" customFormat="1" ht="13.15" customHeight="1" x14ac:dyDescent="0.2">
      <c r="A43" s="11" t="s">
        <v>69</v>
      </c>
      <c r="B43" s="17" t="s">
        <v>83</v>
      </c>
      <c r="C43" s="46">
        <v>2550597.96</v>
      </c>
      <c r="D43" s="39">
        <v>1018027.65</v>
      </c>
      <c r="E43" s="48">
        <f t="shared" si="10"/>
        <v>1018027.65</v>
      </c>
      <c r="F43" s="57">
        <f t="shared" si="3"/>
        <v>39.913293508632776</v>
      </c>
      <c r="G43" s="57">
        <v>100</v>
      </c>
      <c r="H43" s="57">
        <v>100</v>
      </c>
      <c r="I43" s="57">
        <f t="shared" si="1"/>
        <v>7.2891853231734656</v>
      </c>
      <c r="J43" s="59">
        <f t="shared" si="8"/>
        <v>0</v>
      </c>
    </row>
    <row r="44" spans="1:10" s="5" customFormat="1" ht="24" customHeight="1" x14ac:dyDescent="0.2">
      <c r="A44" s="11" t="s">
        <v>76</v>
      </c>
      <c r="B44" s="17" t="s">
        <v>77</v>
      </c>
      <c r="C44" s="39">
        <v>50069</v>
      </c>
      <c r="D44" s="39">
        <v>35069</v>
      </c>
      <c r="E44" s="48">
        <f t="shared" si="10"/>
        <v>35069</v>
      </c>
      <c r="F44" s="57">
        <v>0</v>
      </c>
      <c r="G44" s="57">
        <v>0</v>
      </c>
      <c r="H44" s="57">
        <v>0</v>
      </c>
      <c r="I44" s="57">
        <f t="shared" si="1"/>
        <v>0.25109773796258894</v>
      </c>
      <c r="J44" s="59">
        <f t="shared" si="8"/>
        <v>0</v>
      </c>
    </row>
    <row r="45" spans="1:10" s="6" customFormat="1" ht="12.75" customHeight="1" x14ac:dyDescent="0.2">
      <c r="A45" s="14" t="s">
        <v>22</v>
      </c>
      <c r="B45" s="15" t="s">
        <v>31</v>
      </c>
      <c r="C45" s="40">
        <f>C46+C47+C48</f>
        <v>955122.52</v>
      </c>
      <c r="D45" s="40">
        <f>D46+D47+D48</f>
        <v>327391.02</v>
      </c>
      <c r="E45" s="46">
        <f t="shared" si="10"/>
        <v>327391.02</v>
      </c>
      <c r="F45" s="55">
        <f t="shared" si="3"/>
        <v>34.277384643804652</v>
      </c>
      <c r="G45" s="55">
        <f t="shared" si="4"/>
        <v>100</v>
      </c>
      <c r="H45" s="55">
        <v>100</v>
      </c>
      <c r="I45" s="55">
        <f t="shared" ref="I45:I66" si="11">SUM(E45/E$67*100)</f>
        <v>2.3441542259906107</v>
      </c>
      <c r="J45" s="56">
        <f t="shared" si="8"/>
        <v>0</v>
      </c>
    </row>
    <row r="46" spans="1:10" s="5" customFormat="1" ht="15.75" hidden="1" customHeight="1" x14ac:dyDescent="0.2">
      <c r="A46" s="11" t="s">
        <v>40</v>
      </c>
      <c r="B46" s="12" t="s">
        <v>41</v>
      </c>
      <c r="C46" s="39">
        <v>0</v>
      </c>
      <c r="D46" s="39">
        <v>0</v>
      </c>
      <c r="E46" s="46">
        <f t="shared" si="10"/>
        <v>0</v>
      </c>
      <c r="F46" s="57">
        <v>0</v>
      </c>
      <c r="G46" s="57">
        <v>0</v>
      </c>
      <c r="H46" s="57">
        <f>E46/$E$45*100</f>
        <v>0</v>
      </c>
      <c r="I46" s="57">
        <f t="shared" si="11"/>
        <v>0</v>
      </c>
      <c r="J46" s="59">
        <f t="shared" si="8"/>
        <v>0</v>
      </c>
    </row>
    <row r="47" spans="1:10" s="5" customFormat="1" ht="12.75" customHeight="1" x14ac:dyDescent="0.2">
      <c r="A47" s="11" t="s">
        <v>23</v>
      </c>
      <c r="B47" s="12" t="s">
        <v>82</v>
      </c>
      <c r="C47" s="39">
        <v>355731</v>
      </c>
      <c r="D47" s="39">
        <v>13881.2</v>
      </c>
      <c r="E47" s="46">
        <f t="shared" si="10"/>
        <v>13881.2</v>
      </c>
      <c r="F47" s="57">
        <v>0</v>
      </c>
      <c r="G47" s="57">
        <v>0</v>
      </c>
      <c r="H47" s="57">
        <f>E47/$E$45*100</f>
        <v>4.2399452495673211</v>
      </c>
      <c r="I47" s="57">
        <f t="shared" si="11"/>
        <v>9.9390855747420515E-2</v>
      </c>
      <c r="J47" s="59">
        <f t="shared" si="8"/>
        <v>0</v>
      </c>
    </row>
    <row r="48" spans="1:10" s="5" customFormat="1" ht="11.25" customHeight="1" x14ac:dyDescent="0.2">
      <c r="A48" s="11" t="s">
        <v>42</v>
      </c>
      <c r="B48" s="12" t="s">
        <v>43</v>
      </c>
      <c r="C48" s="39">
        <v>599391.52</v>
      </c>
      <c r="D48" s="39">
        <v>313509.82</v>
      </c>
      <c r="E48" s="46">
        <f>D48</f>
        <v>313509.82</v>
      </c>
      <c r="F48" s="57">
        <f t="shared" si="3"/>
        <v>52.304680586739032</v>
      </c>
      <c r="G48" s="57">
        <f t="shared" si="4"/>
        <v>100</v>
      </c>
      <c r="H48" s="57">
        <f>E48/$E$45*100</f>
        <v>95.760054750432673</v>
      </c>
      <c r="I48" s="57">
        <f t="shared" si="11"/>
        <v>2.2447633702431902</v>
      </c>
      <c r="J48" s="59">
        <f t="shared" si="8"/>
        <v>0</v>
      </c>
    </row>
    <row r="49" spans="1:10" s="6" customFormat="1" ht="18" customHeight="1" x14ac:dyDescent="0.2">
      <c r="A49" s="14" t="s">
        <v>14</v>
      </c>
      <c r="B49" s="10" t="s">
        <v>3</v>
      </c>
      <c r="C49" s="40">
        <f>C50</f>
        <v>10000</v>
      </c>
      <c r="D49" s="40">
        <f>D50</f>
        <v>0</v>
      </c>
      <c r="E49" s="46">
        <f>D49</f>
        <v>0</v>
      </c>
      <c r="F49" s="55">
        <v>0</v>
      </c>
      <c r="G49" s="55">
        <v>0</v>
      </c>
      <c r="H49" s="55">
        <v>0</v>
      </c>
      <c r="I49" s="55">
        <f t="shared" si="11"/>
        <v>0</v>
      </c>
      <c r="J49" s="56">
        <f t="shared" si="8"/>
        <v>0</v>
      </c>
    </row>
    <row r="50" spans="1:10" s="5" customFormat="1" ht="27" customHeight="1" x14ac:dyDescent="0.2">
      <c r="A50" s="11" t="s">
        <v>74</v>
      </c>
      <c r="B50" s="18" t="s">
        <v>75</v>
      </c>
      <c r="C50" s="39">
        <v>10000</v>
      </c>
      <c r="D50" s="39">
        <v>0</v>
      </c>
      <c r="E50" s="46">
        <f>D50</f>
        <v>0</v>
      </c>
      <c r="F50" s="57">
        <v>0</v>
      </c>
      <c r="G50" s="57">
        <v>0</v>
      </c>
      <c r="H50" s="57">
        <v>0</v>
      </c>
      <c r="I50" s="57">
        <f t="shared" si="11"/>
        <v>0</v>
      </c>
      <c r="J50" s="59">
        <f t="shared" si="8"/>
        <v>0</v>
      </c>
    </row>
    <row r="51" spans="1:10" s="6" customFormat="1" ht="13.15" customHeight="1" x14ac:dyDescent="0.2">
      <c r="A51" s="14" t="s">
        <v>16</v>
      </c>
      <c r="B51" s="19" t="s">
        <v>84</v>
      </c>
      <c r="C51" s="40">
        <f>C52+C57</f>
        <v>6204521.3799999999</v>
      </c>
      <c r="D51" s="40">
        <f>D52+D57</f>
        <v>5443664.1900000004</v>
      </c>
      <c r="E51" s="48">
        <f>D51</f>
        <v>5443664.1900000004</v>
      </c>
      <c r="F51" s="55">
        <f t="shared" si="3"/>
        <v>87.737052652399754</v>
      </c>
      <c r="G51" s="55">
        <f t="shared" si="4"/>
        <v>100</v>
      </c>
      <c r="H51" s="55">
        <v>100</v>
      </c>
      <c r="I51" s="55">
        <f t="shared" si="11"/>
        <v>38.977209624937956</v>
      </c>
      <c r="J51" s="56">
        <f t="shared" si="8"/>
        <v>0</v>
      </c>
    </row>
    <row r="52" spans="1:10" s="5" customFormat="1" ht="13.15" customHeight="1" x14ac:dyDescent="0.2">
      <c r="A52" s="11" t="s">
        <v>27</v>
      </c>
      <c r="B52" s="12" t="s">
        <v>32</v>
      </c>
      <c r="C52" s="39">
        <v>6204521.3799999999</v>
      </c>
      <c r="D52" s="39">
        <v>5443664.1900000004</v>
      </c>
      <c r="E52" s="48">
        <f t="shared" ref="E52:E60" si="12">D52</f>
        <v>5443664.1900000004</v>
      </c>
      <c r="F52" s="57">
        <f t="shared" si="3"/>
        <v>87.737052652399754</v>
      </c>
      <c r="G52" s="57">
        <f t="shared" si="4"/>
        <v>100</v>
      </c>
      <c r="H52" s="57">
        <f t="shared" ref="H52:H57" si="13">E52/$E$51*100</f>
        <v>100</v>
      </c>
      <c r="I52" s="57">
        <f t="shared" si="11"/>
        <v>38.977209624937956</v>
      </c>
      <c r="J52" s="59">
        <f t="shared" si="8"/>
        <v>0</v>
      </c>
    </row>
    <row r="53" spans="1:10" s="5" customFormat="1" ht="13.15" customHeight="1" x14ac:dyDescent="0.2">
      <c r="A53" s="11"/>
      <c r="B53" s="12" t="s">
        <v>37</v>
      </c>
      <c r="C53" s="39">
        <f>C54+C55+C56</f>
        <v>3875272.57</v>
      </c>
      <c r="D53" s="39">
        <f t="shared" ref="D53:E53" si="14">D54+D55+D56</f>
        <v>3343272.57</v>
      </c>
      <c r="E53" s="39">
        <f t="shared" si="14"/>
        <v>3343272.57</v>
      </c>
      <c r="F53" s="57">
        <f t="shared" si="3"/>
        <v>86.271933382998142</v>
      </c>
      <c r="G53" s="57">
        <f t="shared" si="4"/>
        <v>100</v>
      </c>
      <c r="H53" s="57">
        <f t="shared" si="13"/>
        <v>61.415848834716591</v>
      </c>
      <c r="I53" s="57">
        <f t="shared" si="11"/>
        <v>23.938184143242502</v>
      </c>
      <c r="J53" s="59">
        <f t="shared" si="8"/>
        <v>0</v>
      </c>
    </row>
    <row r="54" spans="1:10" s="5" customFormat="1" ht="13.15" customHeight="1" x14ac:dyDescent="0.2">
      <c r="A54" s="11"/>
      <c r="B54" s="13" t="s">
        <v>38</v>
      </c>
      <c r="C54" s="38">
        <v>2950360.59</v>
      </c>
      <c r="D54" s="38">
        <v>2513360.59</v>
      </c>
      <c r="E54" s="46">
        <f t="shared" si="12"/>
        <v>2513360.59</v>
      </c>
      <c r="F54" s="57">
        <f t="shared" si="3"/>
        <v>85.188251175765615</v>
      </c>
      <c r="G54" s="57">
        <f t="shared" si="4"/>
        <v>100</v>
      </c>
      <c r="H54" s="57">
        <f t="shared" si="13"/>
        <v>46.170382710547024</v>
      </c>
      <c r="I54" s="57">
        <f t="shared" si="11"/>
        <v>17.995926853726026</v>
      </c>
      <c r="J54" s="59">
        <f t="shared" si="8"/>
        <v>0</v>
      </c>
    </row>
    <row r="55" spans="1:10" s="5" customFormat="1" ht="13.15" customHeight="1" x14ac:dyDescent="0.2">
      <c r="A55" s="11"/>
      <c r="B55" s="13" t="s">
        <v>39</v>
      </c>
      <c r="C55" s="38">
        <v>924911.98</v>
      </c>
      <c r="D55" s="38">
        <v>829911.98</v>
      </c>
      <c r="E55" s="46">
        <f t="shared" si="12"/>
        <v>829911.98</v>
      </c>
      <c r="F55" s="57">
        <f t="shared" si="3"/>
        <v>89.728752351115617</v>
      </c>
      <c r="G55" s="57">
        <f t="shared" si="4"/>
        <v>100</v>
      </c>
      <c r="H55" s="57">
        <f t="shared" si="13"/>
        <v>15.245466124169571</v>
      </c>
      <c r="I55" s="57">
        <f t="shared" si="11"/>
        <v>5.942257289516478</v>
      </c>
      <c r="J55" s="59">
        <f t="shared" si="8"/>
        <v>0</v>
      </c>
    </row>
    <row r="56" spans="1:10" s="5" customFormat="1" ht="0.75" customHeight="1" x14ac:dyDescent="0.2">
      <c r="A56" s="11"/>
      <c r="B56" s="13" t="s">
        <v>106</v>
      </c>
      <c r="C56" s="38">
        <v>0</v>
      </c>
      <c r="D56" s="38">
        <v>0</v>
      </c>
      <c r="E56" s="46">
        <f t="shared" si="12"/>
        <v>0</v>
      </c>
      <c r="F56" s="57" t="e">
        <f t="shared" si="3"/>
        <v>#DIV/0!</v>
      </c>
      <c r="G56" s="57" t="e">
        <f t="shared" si="4"/>
        <v>#DIV/0!</v>
      </c>
      <c r="H56" s="57">
        <f t="shared" si="13"/>
        <v>0</v>
      </c>
      <c r="I56" s="57">
        <f t="shared" si="11"/>
        <v>0</v>
      </c>
      <c r="J56" s="59">
        <f t="shared" si="8"/>
        <v>0</v>
      </c>
    </row>
    <row r="57" spans="1:10" s="5" customFormat="1" ht="0.75" customHeight="1" x14ac:dyDescent="0.2">
      <c r="A57" s="11" t="s">
        <v>52</v>
      </c>
      <c r="B57" s="12" t="s">
        <v>46</v>
      </c>
      <c r="C57" s="39">
        <v>0</v>
      </c>
      <c r="D57" s="39">
        <v>0</v>
      </c>
      <c r="E57" s="48">
        <f t="shared" si="12"/>
        <v>0</v>
      </c>
      <c r="F57" s="57">
        <v>0</v>
      </c>
      <c r="G57" s="57">
        <v>0</v>
      </c>
      <c r="H57" s="57">
        <f t="shared" si="13"/>
        <v>0</v>
      </c>
      <c r="I57" s="57">
        <f t="shared" si="11"/>
        <v>0</v>
      </c>
      <c r="J57" s="59">
        <f t="shared" si="8"/>
        <v>0</v>
      </c>
    </row>
    <row r="58" spans="1:10" s="6" customFormat="1" ht="9.75" hidden="1" customHeight="1" x14ac:dyDescent="0.2">
      <c r="A58" s="14" t="s">
        <v>24</v>
      </c>
      <c r="B58" s="15" t="s">
        <v>4</v>
      </c>
      <c r="C58" s="40">
        <f>C59+C60</f>
        <v>0</v>
      </c>
      <c r="D58" s="40">
        <f>D59+D60</f>
        <v>0</v>
      </c>
      <c r="E58" s="48">
        <f t="shared" si="12"/>
        <v>0</v>
      </c>
      <c r="F58" s="55" t="e">
        <f t="shared" si="3"/>
        <v>#DIV/0!</v>
      </c>
      <c r="G58" s="55" t="e">
        <f t="shared" si="4"/>
        <v>#DIV/0!</v>
      </c>
      <c r="H58" s="55">
        <v>100</v>
      </c>
      <c r="I58" s="55">
        <f t="shared" si="11"/>
        <v>0</v>
      </c>
      <c r="J58" s="56">
        <f t="shared" si="8"/>
        <v>0</v>
      </c>
    </row>
    <row r="59" spans="1:10" s="5" customFormat="1" ht="10.5" hidden="1" customHeight="1" x14ac:dyDescent="0.2">
      <c r="A59" s="11" t="s">
        <v>44</v>
      </c>
      <c r="B59" s="12" t="s">
        <v>45</v>
      </c>
      <c r="C59" s="39"/>
      <c r="D59" s="39"/>
      <c r="E59" s="48">
        <f t="shared" si="12"/>
        <v>0</v>
      </c>
      <c r="F59" s="57" t="e">
        <f t="shared" si="3"/>
        <v>#DIV/0!</v>
      </c>
      <c r="G59" s="57" t="e">
        <f t="shared" si="4"/>
        <v>#DIV/0!</v>
      </c>
      <c r="H59" s="57" t="e">
        <f>E59/E58*100</f>
        <v>#DIV/0!</v>
      </c>
      <c r="I59" s="57">
        <f t="shared" si="11"/>
        <v>0</v>
      </c>
      <c r="J59" s="59">
        <f t="shared" si="8"/>
        <v>0</v>
      </c>
    </row>
    <row r="60" spans="1:10" s="5" customFormat="1" ht="11.25" hidden="1" customHeight="1" x14ac:dyDescent="0.2">
      <c r="A60" s="11" t="s">
        <v>72</v>
      </c>
      <c r="B60" s="12" t="s">
        <v>73</v>
      </c>
      <c r="C60" s="39">
        <v>0</v>
      </c>
      <c r="D60" s="39">
        <v>0</v>
      </c>
      <c r="E60" s="48">
        <f t="shared" si="12"/>
        <v>0</v>
      </c>
      <c r="F60" s="57">
        <v>0</v>
      </c>
      <c r="G60" s="57">
        <v>0</v>
      </c>
      <c r="H60" s="57" t="e">
        <f>E60/E59*100</f>
        <v>#DIV/0!</v>
      </c>
      <c r="I60" s="57">
        <f t="shared" si="11"/>
        <v>0</v>
      </c>
      <c r="J60" s="59">
        <f t="shared" si="8"/>
        <v>0</v>
      </c>
    </row>
    <row r="61" spans="1:10" s="6" customFormat="1" ht="13.15" customHeight="1" x14ac:dyDescent="0.2">
      <c r="A61" s="14" t="s">
        <v>33</v>
      </c>
      <c r="B61" s="10" t="s">
        <v>53</v>
      </c>
      <c r="C61" s="40">
        <f>C62</f>
        <v>314100</v>
      </c>
      <c r="D61" s="40">
        <f>D62</f>
        <v>314100</v>
      </c>
      <c r="E61" s="48">
        <f>D61</f>
        <v>314100</v>
      </c>
      <c r="F61" s="55">
        <f t="shared" si="3"/>
        <v>100</v>
      </c>
      <c r="G61" s="55">
        <v>0</v>
      </c>
      <c r="H61" s="55">
        <v>0</v>
      </c>
      <c r="I61" s="71">
        <v>2.2999999999999998</v>
      </c>
      <c r="J61" s="56">
        <f t="shared" si="8"/>
        <v>0</v>
      </c>
    </row>
    <row r="62" spans="1:10" s="5" customFormat="1" ht="13.15" customHeight="1" x14ac:dyDescent="0.2">
      <c r="A62" s="11" t="s">
        <v>70</v>
      </c>
      <c r="B62" s="12" t="s">
        <v>54</v>
      </c>
      <c r="C62" s="39">
        <v>314100</v>
      </c>
      <c r="D62" s="39">
        <v>314100</v>
      </c>
      <c r="E62" s="46">
        <f t="shared" ref="E62:E64" si="15">D62</f>
        <v>314100</v>
      </c>
      <c r="F62" s="57">
        <f t="shared" si="3"/>
        <v>100</v>
      </c>
      <c r="G62" s="57">
        <v>0</v>
      </c>
      <c r="H62" s="57">
        <v>0</v>
      </c>
      <c r="I62" s="57">
        <f t="shared" si="11"/>
        <v>2.2489891212766033</v>
      </c>
      <c r="J62" s="59">
        <f t="shared" si="8"/>
        <v>0</v>
      </c>
    </row>
    <row r="63" spans="1:10" s="6" customFormat="1" ht="24" x14ac:dyDescent="0.2">
      <c r="A63" s="14" t="s">
        <v>56</v>
      </c>
      <c r="B63" s="20" t="s">
        <v>58</v>
      </c>
      <c r="C63" s="40">
        <f>C64</f>
        <v>2000</v>
      </c>
      <c r="D63" s="40">
        <f>D64</f>
        <v>0</v>
      </c>
      <c r="E63" s="48">
        <f t="shared" si="15"/>
        <v>0</v>
      </c>
      <c r="F63" s="55">
        <f t="shared" si="3"/>
        <v>0</v>
      </c>
      <c r="G63" s="55">
        <v>0</v>
      </c>
      <c r="H63" s="55">
        <v>0</v>
      </c>
      <c r="I63" s="55">
        <f t="shared" si="11"/>
        <v>0</v>
      </c>
      <c r="J63" s="56">
        <f t="shared" si="8"/>
        <v>0</v>
      </c>
    </row>
    <row r="64" spans="1:10" s="5" customFormat="1" ht="24" x14ac:dyDescent="0.2">
      <c r="A64" s="11" t="s">
        <v>57</v>
      </c>
      <c r="B64" s="21" t="s">
        <v>85</v>
      </c>
      <c r="C64" s="39">
        <v>2000</v>
      </c>
      <c r="D64" s="39">
        <v>0</v>
      </c>
      <c r="E64" s="48">
        <f t="shared" si="15"/>
        <v>0</v>
      </c>
      <c r="F64" s="57">
        <f t="shared" si="3"/>
        <v>0</v>
      </c>
      <c r="G64" s="57">
        <v>0</v>
      </c>
      <c r="H64" s="57">
        <v>0</v>
      </c>
      <c r="I64" s="57">
        <f t="shared" si="11"/>
        <v>0</v>
      </c>
      <c r="J64" s="59">
        <f t="shared" si="8"/>
        <v>0</v>
      </c>
    </row>
    <row r="65" spans="1:10" s="6" customFormat="1" ht="36" x14ac:dyDescent="0.2">
      <c r="A65" s="14" t="s">
        <v>55</v>
      </c>
      <c r="B65" s="22" t="s">
        <v>86</v>
      </c>
      <c r="C65" s="40">
        <f>C66</f>
        <v>1927406</v>
      </c>
      <c r="D65" s="40">
        <f>D66</f>
        <v>1263045.8400000001</v>
      </c>
      <c r="E65" s="46">
        <f>D65</f>
        <v>1263045.8400000001</v>
      </c>
      <c r="F65" s="55">
        <f t="shared" si="3"/>
        <v>65.530865837296346</v>
      </c>
      <c r="G65" s="55">
        <f t="shared" si="4"/>
        <v>100</v>
      </c>
      <c r="H65" s="55">
        <f>E65/D65*100</f>
        <v>100</v>
      </c>
      <c r="I65" s="55">
        <f t="shared" si="11"/>
        <v>9.0435414002982153</v>
      </c>
      <c r="J65" s="56">
        <f t="shared" si="8"/>
        <v>0</v>
      </c>
    </row>
    <row r="66" spans="1:10" s="5" customFormat="1" ht="24" x14ac:dyDescent="0.2">
      <c r="A66" s="9">
        <v>1403</v>
      </c>
      <c r="B66" s="21" t="s">
        <v>87</v>
      </c>
      <c r="C66" s="39">
        <v>1927406</v>
      </c>
      <c r="D66" s="39">
        <v>1263045.8400000001</v>
      </c>
      <c r="E66" s="46">
        <f>D66</f>
        <v>1263045.8400000001</v>
      </c>
      <c r="F66" s="57">
        <f t="shared" si="3"/>
        <v>65.530865837296346</v>
      </c>
      <c r="G66" s="57">
        <f t="shared" si="4"/>
        <v>100</v>
      </c>
      <c r="H66" s="57">
        <f>E66/E65*100</f>
        <v>100</v>
      </c>
      <c r="I66" s="57">
        <f t="shared" si="11"/>
        <v>9.0435414002982153</v>
      </c>
      <c r="J66" s="59">
        <f t="shared" si="8"/>
        <v>0</v>
      </c>
    </row>
    <row r="67" spans="1:10" s="6" customFormat="1" ht="13.15" customHeight="1" x14ac:dyDescent="0.2">
      <c r="A67" s="33"/>
      <c r="B67" s="15" t="s">
        <v>96</v>
      </c>
      <c r="C67" s="40">
        <f>C13+C29+C34+C37+C45+C49+C51+C58+C61+C64+C65</f>
        <v>19520948.32</v>
      </c>
      <c r="D67" s="40">
        <f>D13+D30+D34+D45+D51+D58+D61+D63+D65+D37+D49</f>
        <v>13966274.76</v>
      </c>
      <c r="E67" s="48">
        <f>D67</f>
        <v>13966274.76</v>
      </c>
      <c r="F67" s="55">
        <f t="shared" si="3"/>
        <v>71.545062929606686</v>
      </c>
      <c r="G67" s="55">
        <f>E67/D67*100</f>
        <v>100</v>
      </c>
      <c r="H67" s="55">
        <v>100</v>
      </c>
      <c r="I67" s="72">
        <f>I13+I29+I34+I37+I45+I49+I51+I61+I63+I65</f>
        <v>100.0510108787234</v>
      </c>
      <c r="J67" s="56">
        <f>D67-E67</f>
        <v>0</v>
      </c>
    </row>
    <row r="68" spans="1:10" s="6" customFormat="1" ht="13.15" customHeight="1" x14ac:dyDescent="0.2">
      <c r="A68" s="33"/>
      <c r="B68" s="10" t="s">
        <v>98</v>
      </c>
      <c r="C68" s="41">
        <f>C69+C70+C71</f>
        <v>10546702.84</v>
      </c>
      <c r="D68" s="41">
        <f>D69+D70+D71</f>
        <v>8626509.2599999979</v>
      </c>
      <c r="E68" s="54">
        <f>D68</f>
        <v>8626509.2599999979</v>
      </c>
      <c r="F68" s="55">
        <f t="shared" si="3"/>
        <v>81.793422938613844</v>
      </c>
      <c r="G68" s="55">
        <f t="shared" si="4"/>
        <v>100</v>
      </c>
      <c r="H68" s="55"/>
      <c r="I68" s="55">
        <f t="shared" ref="I68:I73" si="16">SUM(E68/E$67*100)</f>
        <v>61.766715951390886</v>
      </c>
      <c r="J68" s="56">
        <f>D68-E68</f>
        <v>0</v>
      </c>
    </row>
    <row r="69" spans="1:10" s="5" customFormat="1" ht="13.15" customHeight="1" x14ac:dyDescent="0.2">
      <c r="A69" s="23"/>
      <c r="B69" s="25" t="s">
        <v>38</v>
      </c>
      <c r="C69" s="42">
        <f t="shared" ref="C69:E70" si="17">C15+C32+C54+C40</f>
        <v>7985057.2999999998</v>
      </c>
      <c r="D69" s="42">
        <f t="shared" si="17"/>
        <v>6487866.9699999988</v>
      </c>
      <c r="E69" s="61">
        <f t="shared" si="17"/>
        <v>6487866.9699999988</v>
      </c>
      <c r="F69" s="57">
        <f t="shared" si="3"/>
        <v>81.250099106990746</v>
      </c>
      <c r="G69" s="57">
        <f t="shared" si="4"/>
        <v>100</v>
      </c>
      <c r="H69" s="57"/>
      <c r="I69" s="57">
        <f t="shared" si="16"/>
        <v>46.4538116390315</v>
      </c>
      <c r="J69" s="59">
        <f t="shared" si="8"/>
        <v>0</v>
      </c>
    </row>
    <row r="70" spans="1:10" s="5" customFormat="1" ht="13.15" customHeight="1" x14ac:dyDescent="0.2">
      <c r="A70" s="23"/>
      <c r="B70" s="25" t="s">
        <v>39</v>
      </c>
      <c r="C70" s="42">
        <f t="shared" si="17"/>
        <v>2529885.87</v>
      </c>
      <c r="D70" s="42">
        <f t="shared" si="17"/>
        <v>2126174.44</v>
      </c>
      <c r="E70" s="61">
        <f t="shared" si="17"/>
        <v>2126174.44</v>
      </c>
      <c r="F70" s="57">
        <f t="shared" si="3"/>
        <v>84.042306619942494</v>
      </c>
      <c r="G70" s="57">
        <f t="shared" si="4"/>
        <v>100</v>
      </c>
      <c r="H70" s="57"/>
      <c r="I70" s="57">
        <f t="shared" si="16"/>
        <v>15.223633191647162</v>
      </c>
      <c r="J70" s="59">
        <f t="shared" si="8"/>
        <v>0</v>
      </c>
    </row>
    <row r="71" spans="1:10" s="5" customFormat="1" ht="12" customHeight="1" x14ac:dyDescent="0.2">
      <c r="A71" s="23"/>
      <c r="B71" s="25" t="s">
        <v>107</v>
      </c>
      <c r="C71" s="42">
        <f>C25+C56</f>
        <v>31759.67</v>
      </c>
      <c r="D71" s="42">
        <f>D25+D56</f>
        <v>12467.85</v>
      </c>
      <c r="E71" s="61">
        <f>D71</f>
        <v>12467.85</v>
      </c>
      <c r="F71" s="57">
        <f t="shared" si="3"/>
        <v>39.256862555561817</v>
      </c>
      <c r="G71" s="57">
        <f t="shared" si="4"/>
        <v>100</v>
      </c>
      <c r="H71" s="57"/>
      <c r="I71" s="57">
        <f t="shared" si="16"/>
        <v>8.9271120712220625E-2</v>
      </c>
      <c r="J71" s="59">
        <f t="shared" si="8"/>
        <v>0</v>
      </c>
    </row>
    <row r="72" spans="1:10" s="5" customFormat="1" ht="13.15" customHeight="1" x14ac:dyDescent="0.2">
      <c r="A72" s="23"/>
      <c r="B72" s="25" t="s">
        <v>71</v>
      </c>
      <c r="C72" s="43">
        <v>1092738.7</v>
      </c>
      <c r="D72" s="43">
        <v>803324.09</v>
      </c>
      <c r="E72" s="43">
        <f>D72</f>
        <v>803324.09</v>
      </c>
      <c r="F72" s="57">
        <f t="shared" si="3"/>
        <v>73.514746938128951</v>
      </c>
      <c r="G72" s="57">
        <f t="shared" si="4"/>
        <v>100</v>
      </c>
      <c r="H72" s="57"/>
      <c r="I72" s="57">
        <f t="shared" si="16"/>
        <v>5.7518851934715913</v>
      </c>
      <c r="J72" s="59">
        <f t="shared" si="8"/>
        <v>0</v>
      </c>
    </row>
    <row r="73" spans="1:10" s="5" customFormat="1" ht="13.15" customHeight="1" x14ac:dyDescent="0.2">
      <c r="A73" s="23"/>
      <c r="B73" s="26" t="s">
        <v>11</v>
      </c>
      <c r="C73" s="43">
        <v>2339218.35</v>
      </c>
      <c r="D73" s="43">
        <v>1852234.9</v>
      </c>
      <c r="E73" s="62">
        <f>D73</f>
        <v>1852234.9</v>
      </c>
      <c r="F73" s="57">
        <f t="shared" si="3"/>
        <v>79.1817873692723</v>
      </c>
      <c r="G73" s="57">
        <v>0</v>
      </c>
      <c r="H73" s="57"/>
      <c r="I73" s="57">
        <f t="shared" si="16"/>
        <v>13.26219719881839</v>
      </c>
      <c r="J73" s="59">
        <f t="shared" si="8"/>
        <v>0</v>
      </c>
    </row>
    <row r="74" spans="1:10" s="5" customFormat="1" ht="13.15" customHeight="1" x14ac:dyDescent="0.2">
      <c r="A74" s="23"/>
      <c r="B74" s="24" t="s">
        <v>5</v>
      </c>
      <c r="C74" s="46">
        <f>C80-C67</f>
        <v>-1421939.6600000001</v>
      </c>
      <c r="D74" s="46">
        <f>D80-D67</f>
        <v>-157619.94999999925</v>
      </c>
      <c r="E74" s="46">
        <f>E80-E67</f>
        <v>-157619.94999999925</v>
      </c>
      <c r="F74" s="55"/>
      <c r="G74" s="63"/>
      <c r="H74" s="64"/>
      <c r="I74" s="63"/>
      <c r="J74" s="64"/>
    </row>
    <row r="75" spans="1:10" s="5" customFormat="1" ht="13.15" customHeight="1" x14ac:dyDescent="0.2">
      <c r="A75" s="23"/>
      <c r="B75" s="24" t="s">
        <v>28</v>
      </c>
      <c r="C75" s="46">
        <v>0</v>
      </c>
      <c r="D75" s="46">
        <v>0</v>
      </c>
      <c r="E75" s="46">
        <v>0</v>
      </c>
      <c r="F75" s="55"/>
      <c r="G75" s="65"/>
      <c r="H75" s="64"/>
      <c r="I75" s="64"/>
      <c r="J75" s="64"/>
    </row>
    <row r="76" spans="1:10" s="5" customFormat="1" ht="13.15" customHeight="1" x14ac:dyDescent="0.2">
      <c r="A76" s="23"/>
      <c r="B76" s="24" t="s">
        <v>12</v>
      </c>
      <c r="C76" s="46">
        <v>132000</v>
      </c>
      <c r="D76" s="46">
        <v>0</v>
      </c>
      <c r="E76" s="46">
        <v>0</v>
      </c>
      <c r="F76" s="66"/>
      <c r="G76" s="63"/>
      <c r="H76" s="64"/>
      <c r="I76" s="64"/>
      <c r="J76" s="64"/>
    </row>
    <row r="77" spans="1:10" s="5" customFormat="1" ht="13.15" customHeight="1" x14ac:dyDescent="0.2">
      <c r="A77" s="23"/>
      <c r="B77" s="24" t="s">
        <v>10</v>
      </c>
      <c r="C77" s="46">
        <f>C78+C79</f>
        <v>1289939.6600000001</v>
      </c>
      <c r="D77" s="46">
        <f>D78+D79</f>
        <v>157619.94999999925</v>
      </c>
      <c r="E77" s="46">
        <f>E78+E79</f>
        <v>157619.94999999925</v>
      </c>
      <c r="F77" s="66"/>
      <c r="G77" s="63"/>
      <c r="H77" s="64"/>
      <c r="I77" s="64"/>
      <c r="J77" s="64"/>
    </row>
    <row r="78" spans="1:10" s="5" customFormat="1" ht="13.15" customHeight="1" x14ac:dyDescent="0.2">
      <c r="A78" s="23"/>
      <c r="B78" s="25" t="s">
        <v>88</v>
      </c>
      <c r="C78" s="46">
        <f>-C80-C76</f>
        <v>-18231008.66</v>
      </c>
      <c r="D78" s="46">
        <f>-D80-D76</f>
        <v>-13808654.810000001</v>
      </c>
      <c r="E78" s="46">
        <v>-13927444.33</v>
      </c>
      <c r="F78" s="66"/>
      <c r="G78" s="63"/>
      <c r="H78" s="64"/>
      <c r="I78" s="64"/>
      <c r="J78" s="64"/>
    </row>
    <row r="79" spans="1:10" s="5" customFormat="1" ht="13.15" customHeight="1" x14ac:dyDescent="0.2">
      <c r="A79" s="23"/>
      <c r="B79" s="25" t="s">
        <v>89</v>
      </c>
      <c r="C79" s="46">
        <f>C67+C75</f>
        <v>19520948.32</v>
      </c>
      <c r="D79" s="46">
        <f t="shared" ref="D79" si="18">D67+D75</f>
        <v>13966274.76</v>
      </c>
      <c r="E79" s="46">
        <v>14085064.279999999</v>
      </c>
      <c r="F79" s="66"/>
      <c r="G79" s="63"/>
      <c r="H79" s="64"/>
      <c r="I79" s="64"/>
      <c r="J79" s="64"/>
    </row>
    <row r="80" spans="1:10" s="5" customFormat="1" ht="13.15" customHeight="1" x14ac:dyDescent="0.2">
      <c r="A80" s="27"/>
      <c r="B80" s="28" t="s">
        <v>97</v>
      </c>
      <c r="C80" s="47">
        <v>18099008.66</v>
      </c>
      <c r="D80" s="48">
        <v>13808654.810000001</v>
      </c>
      <c r="E80" s="48">
        <v>13808654.810000001</v>
      </c>
      <c r="F80" s="66"/>
      <c r="G80" s="63"/>
      <c r="H80" s="64"/>
      <c r="I80" s="67"/>
      <c r="J80" s="64"/>
    </row>
    <row r="81" spans="1:10" s="5" customFormat="1" ht="13.15" customHeight="1" x14ac:dyDescent="0.2">
      <c r="A81" s="29"/>
      <c r="B81" s="24" t="s">
        <v>34</v>
      </c>
      <c r="C81" s="46">
        <v>12353091.52</v>
      </c>
      <c r="D81" s="46">
        <v>8863491.5199999996</v>
      </c>
      <c r="E81" s="46">
        <v>8863491.5199999996</v>
      </c>
      <c r="F81" s="66"/>
      <c r="G81" s="63"/>
      <c r="H81" s="64"/>
      <c r="I81" s="67"/>
      <c r="J81" s="64"/>
    </row>
    <row r="82" spans="1:10" s="5" customFormat="1" ht="13.15" customHeight="1" x14ac:dyDescent="0.2">
      <c r="A82" s="29"/>
      <c r="B82" s="24" t="s">
        <v>100</v>
      </c>
      <c r="C82" s="46">
        <f>C80-C81</f>
        <v>5745917.1400000006</v>
      </c>
      <c r="D82" s="46">
        <f>D80-D81</f>
        <v>4945163.290000001</v>
      </c>
      <c r="E82" s="46">
        <f>E80-E81</f>
        <v>4945163.290000001</v>
      </c>
      <c r="F82" s="66"/>
      <c r="G82" s="63"/>
      <c r="H82" s="64"/>
      <c r="I82" s="67"/>
      <c r="J82" s="64"/>
    </row>
    <row r="83" spans="1:10" ht="13.15" customHeight="1" x14ac:dyDescent="0.2">
      <c r="A83" s="23"/>
      <c r="B83" s="30" t="s">
        <v>90</v>
      </c>
      <c r="C83" s="49"/>
      <c r="D83" s="50"/>
      <c r="E83" s="68">
        <v>78.099999999999994</v>
      </c>
      <c r="F83" s="55"/>
      <c r="G83" s="63"/>
      <c r="H83" s="64"/>
      <c r="I83" s="64"/>
      <c r="J83" s="64"/>
    </row>
    <row r="84" spans="1:10" ht="13.15" customHeight="1" x14ac:dyDescent="0.2">
      <c r="B84" s="3"/>
      <c r="C84" s="36"/>
      <c r="D84" s="36"/>
      <c r="E84" s="36"/>
      <c r="F84" s="4"/>
      <c r="G84" s="3"/>
    </row>
    <row r="85" spans="1:10" x14ac:dyDescent="0.2">
      <c r="B85" s="3"/>
      <c r="E85" s="70">
        <v>2190959.17</v>
      </c>
      <c r="F85" s="70">
        <v>1830599.13</v>
      </c>
      <c r="G85" s="3"/>
    </row>
    <row r="86" spans="1:10" x14ac:dyDescent="0.2">
      <c r="B86" s="3"/>
      <c r="E86" s="70">
        <v>632600</v>
      </c>
      <c r="F86" s="70">
        <v>572855.97</v>
      </c>
      <c r="G86" s="3"/>
    </row>
    <row r="87" spans="1:10" x14ac:dyDescent="0.2">
      <c r="E87" s="70">
        <v>9040.83</v>
      </c>
      <c r="F87" s="70">
        <v>8102.85</v>
      </c>
    </row>
  </sheetData>
  <mergeCells count="12">
    <mergeCell ref="J11:J12"/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</mergeCells>
  <phoneticPr fontId="11" type="noConversion"/>
  <pageMargins left="0.98425196850393704" right="0.19685039370078741" top="0" bottom="0.19685039370078741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аф (2)</vt:lpstr>
      <vt:lpstr>'аф (2)'!Область_печати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Бондарева</cp:lastModifiedBy>
  <cp:lastPrinted>2024-12-13T01:36:15Z</cp:lastPrinted>
  <dcterms:created xsi:type="dcterms:W3CDTF">2000-08-14T07:55:15Z</dcterms:created>
  <dcterms:modified xsi:type="dcterms:W3CDTF">2024-12-13T01:36:44Z</dcterms:modified>
</cp:coreProperties>
</file>